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m\Desktop\"/>
    </mc:Choice>
  </mc:AlternateContent>
  <xr:revisionPtr revIDLastSave="0" documentId="13_ncr:1_{AE5BC526-7B74-4AB2-A0E1-AD0D4A59B62C}" xr6:coauthVersionLast="47" xr6:coauthVersionMax="47" xr10:uidLastSave="{00000000-0000-0000-0000-000000000000}"/>
  <bookViews>
    <workbookView xWindow="21090" yWindow="2775" windowWidth="29595" windowHeight="17775" tabRatio="756" xr2:uid="{EE7FA7B4-DC93-4B4C-A5D6-9F3281C760F4}"/>
  </bookViews>
  <sheets>
    <sheet name="Data til affaldsbrev" sheetId="3" r:id="rId1"/>
    <sheet name="Lister" sheetId="5" state="hidden" r:id="rId2"/>
    <sheet name="LBF Temastatistik" sheetId="12" state="hidden" r:id="rId3"/>
    <sheet name="Renovationstakster 2024" sheetId="9" state="hidden" r:id="rId4"/>
    <sheet name="AREALDK" sheetId="8" state="hidden" r:id="rId5"/>
    <sheet name="BOL201 Personer" sheetId="2" state="hidden" r:id="rId6"/>
    <sheet name="BOL101 Boliger Total" sheetId="7" state="hidden" r:id="rId7"/>
    <sheet name="BOL101 Boliger" sheetId="4" state="hidden" r:id="rId8"/>
    <sheet name="FOLK1AM Indbyggere" sheetId="6" state="hidden" r:id="rId9"/>
  </sheets>
  <definedNames>
    <definedName name="_xlnm._FilterDatabase" localSheetId="3" hidden="1">'Renovationstakster 2024'!$A$2:$E$198</definedName>
    <definedName name="_xlchart.v5.0" hidden="1">Lister!$C$2</definedName>
    <definedName name="_xlchart.v5.1" hidden="1">Lister!$C$3:$C$100</definedName>
    <definedName name="_xlchart.v5.2" hidden="1">Lister!$D$2</definedName>
    <definedName name="_xlchart.v5.3" hidden="1">Lister!$D$3:$D$100</definedName>
    <definedName name="_xlchart.v5.4" hidden="1">Lister!$C$2</definedName>
    <definedName name="_xlchart.v5.5" hidden="1">Lister!$C$3:$C$100</definedName>
    <definedName name="_xlchart.v5.6" hidden="1">Lister!$D$2</definedName>
    <definedName name="_xlchart.v5.7" hidden="1">Lister!$D$3:$D$100</definedName>
    <definedName name="AREALDKsource">AREALDK!$E$10</definedName>
    <definedName name="DatabasePath">#REF!</definedName>
    <definedName name="IngenGyldigAfdelingValgt">Lister!$O$6</definedName>
    <definedName name="MuligeAfdelinger">_xlfn.ANCHORARRAY(Lister!$M$6)</definedName>
    <definedName name="MuligeBoligselskaber">_xlfn.ANCHORARRAY(Lister!$K$6)</definedName>
    <definedName name="OmegnsKommuner">Lister!$O$19</definedName>
    <definedName name="TekstA">'Data til affaldsbrev'!$C$61</definedName>
    <definedName name="TekstTilBrev">'Data til affaldsbrev'!$C$60</definedName>
    <definedName name="ValgtAfdeling">'Data til affaldsbrev'!$D$5</definedName>
    <definedName name="ValgtBoligselskab">'Data til affaldsbrev'!$D$4</definedName>
    <definedName name="ValgtKommune">'Data til affaldsbrev'!$D$3</definedName>
    <definedName name="WordAntalBoligerIAfdeling">'Data til affaldsbrev'!$D$63</definedName>
    <definedName name="WordBoligselskab">'Data til affaldsbrev'!$D$50</definedName>
    <definedName name="WordHusstandEtage">'Data til affaldsbrev'!$D$26</definedName>
    <definedName name="WordHusstandParcel">'Data til affaldsbrev'!$D$24</definedName>
    <definedName name="WordKommunenavn">'Data til affaldsbrev'!$D$49</definedName>
    <definedName name="WordTakstEtage">'Data til affaldsbrev'!#REF!</definedName>
    <definedName name="WordTakstParcel">'Data til affaldsbrev'!#REF!</definedName>
    <definedName name="WordValgtAfdeling">'Data til affaldsbrev'!$D$62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3" l="1"/>
  <c r="D35" i="3"/>
  <c r="N5" i="12" a="1"/>
  <c r="N5" i="12" s="1"/>
  <c r="K11" i="12"/>
  <c r="K12" i="12"/>
  <c r="D31" i="3"/>
  <c r="D30" i="3"/>
  <c r="F30" i="3"/>
  <c r="D29" i="3"/>
  <c r="F31" i="3"/>
  <c r="F29" i="3"/>
  <c r="B116" i="12"/>
  <c r="C116" i="12"/>
  <c r="D116" i="12"/>
  <c r="E116" i="12"/>
  <c r="F116" i="12"/>
  <c r="G116" i="12"/>
  <c r="H116" i="12"/>
  <c r="B117" i="12"/>
  <c r="C117" i="12"/>
  <c r="D117" i="12"/>
  <c r="E117" i="12"/>
  <c r="F117" i="12"/>
  <c r="G117" i="12"/>
  <c r="H117" i="12"/>
  <c r="B118" i="12"/>
  <c r="C118" i="12"/>
  <c r="D118" i="12"/>
  <c r="E118" i="12"/>
  <c r="F118" i="12"/>
  <c r="G118" i="12"/>
  <c r="H118" i="12"/>
  <c r="I108" i="12"/>
  <c r="H108" i="12" s="1"/>
  <c r="H107" i="12"/>
  <c r="G107" i="12"/>
  <c r="F107" i="12"/>
  <c r="E107" i="12"/>
  <c r="D107" i="12"/>
  <c r="C107" i="12"/>
  <c r="B107" i="12"/>
  <c r="H106" i="12"/>
  <c r="G106" i="12"/>
  <c r="F106" i="12"/>
  <c r="E106" i="12"/>
  <c r="D106" i="12"/>
  <c r="C106" i="12"/>
  <c r="B106" i="12"/>
  <c r="H105" i="12"/>
  <c r="G105" i="12"/>
  <c r="F105" i="12"/>
  <c r="E105" i="12"/>
  <c r="D105" i="12"/>
  <c r="C105" i="12"/>
  <c r="B105" i="12"/>
  <c r="L9" i="12"/>
  <c r="L8" i="12"/>
  <c r="L6" i="12"/>
  <c r="O16" i="5"/>
  <c r="D3" i="5" s="1"/>
  <c r="Z27" i="3"/>
  <c r="X49" i="3" a="1"/>
  <c r="K6" i="5" a="1"/>
  <c r="K6" i="5" s="1"/>
  <c r="O3" i="5" a="1"/>
  <c r="O3" i="5" s="1"/>
  <c r="M3" i="5"/>
  <c r="K3" i="5"/>
  <c r="D21" i="3" a="1"/>
  <c r="D21" i="3" s="1"/>
  <c r="AC30" i="3" l="1"/>
  <c r="AC31" i="3" s="1"/>
  <c r="AC28" i="3"/>
  <c r="AC29" i="3" s="1"/>
  <c r="D88" i="5"/>
  <c r="O19" i="5"/>
  <c r="D65" i="5"/>
  <c r="D95" i="5"/>
  <c r="D94" i="5"/>
  <c r="D66" i="5"/>
  <c r="D35" i="5"/>
  <c r="D78" i="5"/>
  <c r="D44" i="5"/>
  <c r="D77" i="5"/>
  <c r="D96" i="5"/>
  <c r="D67" i="5"/>
  <c r="D36" i="5"/>
  <c r="D34" i="5"/>
  <c r="D92" i="5"/>
  <c r="D60" i="5"/>
  <c r="D31" i="5"/>
  <c r="D23" i="5"/>
  <c r="D84" i="5"/>
  <c r="D56" i="5"/>
  <c r="D22" i="5"/>
  <c r="D58" i="5"/>
  <c r="D83" i="5"/>
  <c r="D55" i="5"/>
  <c r="D19" i="5"/>
  <c r="D82" i="5"/>
  <c r="D54" i="5"/>
  <c r="D18" i="5"/>
  <c r="D79" i="5"/>
  <c r="D46" i="5"/>
  <c r="D12" i="5"/>
  <c r="D11" i="5"/>
  <c r="D10" i="5"/>
  <c r="D43" i="5"/>
  <c r="D72" i="5"/>
  <c r="D42" i="5"/>
  <c r="D7" i="5"/>
  <c r="D89" i="5"/>
  <c r="D68" i="5"/>
  <c r="D47" i="5"/>
  <c r="D24" i="5"/>
  <c r="D100" i="5"/>
  <c r="D80" i="5"/>
  <c r="D59" i="5"/>
  <c r="D41" i="5"/>
  <c r="D17" i="5"/>
  <c r="D91" i="5"/>
  <c r="D71" i="5"/>
  <c r="D53" i="5"/>
  <c r="D30" i="5"/>
  <c r="D6" i="5"/>
  <c r="D90" i="5"/>
  <c r="D70" i="5"/>
  <c r="D48" i="5"/>
  <c r="D29" i="5"/>
  <c r="D5" i="5"/>
  <c r="D64" i="5"/>
  <c r="D40" i="5"/>
  <c r="D16" i="5"/>
  <c r="D98" i="5"/>
  <c r="D86" i="5"/>
  <c r="D74" i="5"/>
  <c r="D62" i="5"/>
  <c r="D50" i="5"/>
  <c r="D38" i="5"/>
  <c r="D26" i="5"/>
  <c r="D14" i="5"/>
  <c r="D76" i="5"/>
  <c r="D52" i="5"/>
  <c r="D28" i="5"/>
  <c r="D4" i="5"/>
  <c r="D99" i="5"/>
  <c r="D97" i="5"/>
  <c r="D85" i="5"/>
  <c r="D73" i="5"/>
  <c r="D61" i="5"/>
  <c r="D49" i="5"/>
  <c r="D37" i="5"/>
  <c r="D25" i="5"/>
  <c r="D13" i="5"/>
  <c r="D93" i="5"/>
  <c r="D81" i="5"/>
  <c r="D69" i="5"/>
  <c r="D57" i="5"/>
  <c r="D45" i="5"/>
  <c r="D33" i="5"/>
  <c r="D21" i="5"/>
  <c r="D9" i="5"/>
  <c r="D32" i="5"/>
  <c r="D20" i="5"/>
  <c r="D8" i="5"/>
  <c r="D87" i="5"/>
  <c r="D75" i="5"/>
  <c r="D63" i="5"/>
  <c r="D51" i="5"/>
  <c r="D39" i="5"/>
  <c r="D27" i="5"/>
  <c r="D15" i="5"/>
  <c r="M6" i="5" a="1"/>
  <c r="M6" i="5" s="1"/>
  <c r="O6" i="5" s="1"/>
  <c r="X46" i="3" s="1"/>
  <c r="C108" i="12"/>
  <c r="L7" i="12"/>
  <c r="G108" i="12"/>
  <c r="F108" i="12"/>
  <c r="E108" i="12"/>
  <c r="D108" i="12"/>
  <c r="B108" i="12"/>
  <c r="I109" i="12" a="1"/>
  <c r="O23" i="5" a="1"/>
  <c r="O23" i="5" s="1"/>
  <c r="O13" i="5"/>
  <c r="Z32" i="3"/>
  <c r="X49" i="3"/>
  <c r="AC32" i="3"/>
  <c r="F8" i="3" a="1"/>
  <c r="F8" i="3" s="1"/>
  <c r="F9" i="3" s="1" a="1"/>
  <c r="F9" i="3" s="1"/>
  <c r="D8" i="3" a="1"/>
  <c r="D8" i="3" s="1"/>
  <c r="F26" i="3" a="1"/>
  <c r="F26" i="3" s="1"/>
  <c r="F25" i="3" a="1"/>
  <c r="F25" i="3" s="1"/>
  <c r="F24" i="3" a="1"/>
  <c r="F24" i="3" s="1"/>
  <c r="D12" i="3" a="1"/>
  <c r="D12" i="3" s="1"/>
  <c r="D20" i="3" a="1"/>
  <c r="D20" i="3" s="1"/>
  <c r="D19" i="3" a="1"/>
  <c r="D19" i="3" s="1"/>
  <c r="D15" i="3" a="1"/>
  <c r="D15" i="3" s="1"/>
  <c r="D13" i="3" a="1"/>
  <c r="D13" i="3" s="1"/>
  <c r="D14" i="3" a="1"/>
  <c r="D14" i="3" s="1"/>
  <c r="D18" i="3" a="1"/>
  <c r="D18" i="3" s="1"/>
  <c r="C70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3" i="5"/>
  <c r="C64" i="5"/>
  <c r="C65" i="5"/>
  <c r="C66" i="5"/>
  <c r="C67" i="5"/>
  <c r="C68" i="5"/>
  <c r="C69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X40" i="3" l="1"/>
  <c r="H113" i="12"/>
  <c r="F115" i="12"/>
  <c r="B114" i="12"/>
  <c r="G115" i="12"/>
  <c r="E114" i="12"/>
  <c r="F114" i="12"/>
  <c r="H114" i="12"/>
  <c r="D113" i="12"/>
  <c r="C115" i="12"/>
  <c r="B113" i="12"/>
  <c r="G114" i="12"/>
  <c r="C113" i="12"/>
  <c r="B115" i="12"/>
  <c r="E113" i="12"/>
  <c r="D114" i="12"/>
  <c r="F113" i="12"/>
  <c r="D115" i="12"/>
  <c r="C114" i="12"/>
  <c r="G113" i="12"/>
  <c r="E115" i="12"/>
  <c r="H115" i="12"/>
  <c r="G110" i="12"/>
  <c r="E112" i="12"/>
  <c r="H110" i="12"/>
  <c r="F112" i="12"/>
  <c r="F111" i="12"/>
  <c r="C111" i="12"/>
  <c r="H112" i="12"/>
  <c r="E111" i="12"/>
  <c r="D111" i="12"/>
  <c r="C110" i="12"/>
  <c r="H111" i="12"/>
  <c r="B111" i="12"/>
  <c r="D110" i="12"/>
  <c r="B112" i="12"/>
  <c r="F110" i="12"/>
  <c r="D112" i="12"/>
  <c r="B110" i="12"/>
  <c r="E110" i="12"/>
  <c r="C112" i="12"/>
  <c r="G112" i="12"/>
  <c r="G111" i="12"/>
  <c r="I109" i="12"/>
  <c r="Z29" i="3"/>
  <c r="Z28" i="3"/>
  <c r="Y36" i="3"/>
  <c r="Y35" i="3"/>
  <c r="Z30" i="3"/>
  <c r="D9" i="3"/>
  <c r="F14" i="3"/>
  <c r="F13" i="3"/>
  <c r="D25" i="3"/>
  <c r="D26" i="3"/>
  <c r="F19" i="3"/>
  <c r="D24" i="3"/>
  <c r="F15" i="3"/>
  <c r="B109" i="12" l="1"/>
  <c r="C109" i="12"/>
  <c r="E109" i="12"/>
  <c r="F109" i="12"/>
  <c r="G109" i="12"/>
  <c r="D109" i="12"/>
  <c r="H109" i="12"/>
  <c r="Z36" i="3"/>
  <c r="AA36" i="3" s="1"/>
  <c r="Z35" i="3"/>
  <c r="AA35" i="3" s="1"/>
  <c r="F20" i="3"/>
  <c r="F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Thorbjørn Færing Asmussen</author>
  </authors>
  <commentList>
    <comment ref="C12" authorId="0" shapeId="0" xr:uid="{1B894D72-B9FD-468B-9802-0064B25C548C}">
      <text>
        <r>
          <rPr>
            <sz val="9"/>
            <color indexed="81"/>
            <rFont val="Tahoma"/>
            <family val="2"/>
          </rPr>
          <t>Dette er antal indbyggere i kommunen i alt - i alle boligformer og ikke kun de tre viste. Derofr er summen af de tre boligformer lavere end det totale for kommunen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<sst xmlns="http://schemas.openxmlformats.org/spreadsheetml/2006/main" count="1986" uniqueCount="527">
  <si>
    <t>Vælg din kommune her</t>
  </si>
  <si>
    <t>Haderslev</t>
  </si>
  <si>
    <t>Areal og befolkningstæthed</t>
  </si>
  <si>
    <t>Hele landet</t>
  </si>
  <si>
    <t>Areal</t>
  </si>
  <si>
    <t>km²</t>
  </si>
  <si>
    <t>Befolkningstæthed</t>
  </si>
  <si>
    <t>pers./km²</t>
  </si>
  <si>
    <t>I alt</t>
  </si>
  <si>
    <t>Parcel/Stuehuse</t>
  </si>
  <si>
    <t>Række-, kæde- og dobbelthuse</t>
  </si>
  <si>
    <t>Parcelhuse</t>
  </si>
  <si>
    <t>Etageboliger</t>
  </si>
  <si>
    <t>Rækkehuse</t>
  </si>
  <si>
    <t>Beboere pr parcelhus</t>
  </si>
  <si>
    <t>Beboere pr rækkehus</t>
  </si>
  <si>
    <t>Beboere pr etagebolig</t>
  </si>
  <si>
    <t>Navn</t>
  </si>
  <si>
    <t>Kortnavn</t>
  </si>
  <si>
    <t>Kort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</si>
  <si>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</si>
  <si>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</si>
  <si>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</si>
  <si>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</si>
  <si>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</si>
  <si>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</si>
  <si>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</si>
  <si>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</si>
  <si>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</si>
  <si>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</si>
  <si>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</si>
  <si>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</si>
  <si>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</si>
  <si>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</si>
  <si>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Fakse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</si>
  <si>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</si>
  <si>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</si>
  <si>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</si>
  <si>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</si>
  <si>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</si>
  <si>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</si>
  <si>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</si>
  <si>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</si>
  <si>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</si>
  <si>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</si>
  <si>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</si>
  <si>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</si>
  <si>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</si>
  <si>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Halsnæs</t>
  </si>
  <si>
    <t>Halsnæs Kommune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</si>
  <si>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</si>
  <si>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</si>
  <si>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</si>
  <si>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</si>
  <si>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</si>
  <si>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</si>
  <si>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</si>
  <si>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</si>
  <si>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</si>
  <si>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</si>
  <si>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</si>
  <si>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</si>
  <si>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</si>
  <si>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</si>
  <si>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</si>
  <si>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</si>
  <si>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</si>
  <si>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</si>
  <si>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</si>
  <si>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</si>
  <si>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</si>
  <si>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</si>
  <si>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</si>
  <si>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</si>
  <si>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</si>
  <si>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</si>
  <si>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</si>
  <si>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</si>
  <si>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</si>
  <si>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</si>
  <si>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</si>
  <si>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Nordfyn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</si>
  <si>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</si>
  <si>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</si>
  <si>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</si>
  <si>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</si>
  <si>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</si>
  <si>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</si>
  <si>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</si>
  <si>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</si>
  <si>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</si>
  <si>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</si>
  <si>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</si>
  <si>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</si>
  <si>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</si>
  <si>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</si>
  <si>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</si>
  <si>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</si>
  <si>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</si>
  <si>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</si>
  <si>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</si>
  <si>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</si>
  <si>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</si>
  <si>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</si>
  <si>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</si>
  <si>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</si>
  <si>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</si>
  <si>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</si>
  <si>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</si>
  <si>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</si>
  <si>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</si>
  <si>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</si>
  <si>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</si>
  <si>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</si>
  <si>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</si>
  <si>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</si>
  <si>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</si>
  <si>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</si>
  <si>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</si>
  <si>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</si>
  <si>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OMRÅDE</t>
  </si>
  <si>
    <t>kvadratkilometer</t>
  </si>
  <si>
    <t xml:space="preserve">
AREALDK: Areal efter arealdække, område og enhed</t>
  </si>
  <si>
    <t>Christiansø</t>
  </si>
  <si>
    <t>https://www.statistikbanken.dk/AREALDK</t>
  </si>
  <si>
    <t>Information: https://api.statbank.dk/console#data</t>
  </si>
  <si>
    <t>Danmarks areal fordelt på kommuner. Seneste opgørelse er fra 2021</t>
  </si>
  <si>
    <t>Ikke fordelt på kommune (ikke matrikulerede arealer på land)</t>
  </si>
  <si>
    <t>Region Hovedstaden</t>
  </si>
  <si>
    <t>Region Sjælland</t>
  </si>
  <si>
    <t>Region Nordjylland</t>
  </si>
  <si>
    <t>Region Syddanmark</t>
  </si>
  <si>
    <t>Region Midtjylland</t>
  </si>
  <si>
    <t>Hele landet, inkl. ikke-matrikuleret areal</t>
  </si>
  <si>
    <t>AMT</t>
  </si>
  <si>
    <t>BOL201: Personer i boliger efter område, anvendelse, udlejningsforhold, ejerforhold, opførelsesår, alder og køn</t>
  </si>
  <si>
    <t>https://www.statistikbanken.dk/statbank5a/selectvarval/define.asp?PLanguage=0&amp;subword=tabsel&amp;MainTable=BOL201</t>
  </si>
  <si>
    <t>Kilde: https://api.statbank.dk/v1/data/BOL201/CSV?Tid=2023&amp;Anvendelse=125,130,140&amp;AMT=*</t>
  </si>
  <si>
    <t>Landsdel Bornholm</t>
  </si>
  <si>
    <t>Landsdel Byen København</t>
  </si>
  <si>
    <t>Landsdel Fyn</t>
  </si>
  <si>
    <t>Landsdel Københavns omegn</t>
  </si>
  <si>
    <t>Landsdel Nordjylland</t>
  </si>
  <si>
    <t>Landsdel Nordsjælland</t>
  </si>
  <si>
    <t>Landsdel Sydjylland</t>
  </si>
  <si>
    <t>Landsdel Vest- og Sydsjælland</t>
  </si>
  <si>
    <t>Landsdel Vestjylland</t>
  </si>
  <si>
    <t>Landsdel Østjylland</t>
  </si>
  <si>
    <t>Landsdel Østsjælland</t>
  </si>
  <si>
    <t>INDHOLD</t>
  </si>
  <si>
    <t>BOL101: Boliger efter område, beboertype, anvendelse, udlejningsforhold, ejerforhold og opførelsesår</t>
  </si>
  <si>
    <t>2827496</t>
  </si>
  <si>
    <t>https://www.statistikbanken.dk/statbank5a/selectvarval/define.asp?PLanguage=0&amp;subword=tabsel&amp;MainTable=BOL101</t>
  </si>
  <si>
    <t>897477</t>
  </si>
  <si>
    <t>Kilde: https://api.statbank.dk/v1/data/BOL101/CSV?omr%C3%A5de=*&amp;bebo=1000</t>
  </si>
  <si>
    <t>406158</t>
  </si>
  <si>
    <t>326018</t>
  </si>
  <si>
    <t>54615</t>
  </si>
  <si>
    <t>Data hentet er totale antal boliger (med tilmeldte CPR), alle anvendelser, alle udlejeforhold, alle ejerforhold og opførselsår. Data er de seneste data, i skrivende stund 2023</t>
  </si>
  <si>
    <t>6121</t>
  </si>
  <si>
    <t>19404</t>
  </si>
  <si>
    <t>259687</t>
  </si>
  <si>
    <t>12500</t>
  </si>
  <si>
    <t>24361</t>
  </si>
  <si>
    <t>17257</t>
  </si>
  <si>
    <t>33798</t>
  </si>
  <si>
    <t>32538</t>
  </si>
  <si>
    <t>11057</t>
  </si>
  <si>
    <t>13843</t>
  </si>
  <si>
    <t>24184</t>
  </si>
  <si>
    <t>24357</t>
  </si>
  <si>
    <t>9780</t>
  </si>
  <si>
    <t>28516</t>
  </si>
  <si>
    <t>20377</t>
  </si>
  <si>
    <t>7119</t>
  </si>
  <si>
    <t>211393</t>
  </si>
  <si>
    <t>10680</t>
  </si>
  <si>
    <t>18434</t>
  </si>
  <si>
    <t>18532</t>
  </si>
  <si>
    <t>20971</t>
  </si>
  <si>
    <t>17936</t>
  </si>
  <si>
    <t>18672</t>
  </si>
  <si>
    <t>14535</t>
  </si>
  <si>
    <t>30447</t>
  </si>
  <si>
    <t>24176</t>
  </si>
  <si>
    <t>11563</t>
  </si>
  <si>
    <t>25447</t>
  </si>
  <si>
    <t>20239</t>
  </si>
  <si>
    <t>0</t>
  </si>
  <si>
    <t>400644</t>
  </si>
  <si>
    <t>113961</t>
  </si>
  <si>
    <t>22021</t>
  </si>
  <si>
    <t>27720</t>
  </si>
  <si>
    <t>12019</t>
  </si>
  <si>
    <t>42036</t>
  </si>
  <si>
    <t>10165</t>
  </si>
  <si>
    <t>286683</t>
  </si>
  <si>
    <t>17284</t>
  </si>
  <si>
    <t>30495</t>
  </si>
  <si>
    <t>34252</t>
  </si>
  <si>
    <t>23697</t>
  </si>
  <si>
    <t>20926</t>
  </si>
  <si>
    <t>40607</t>
  </si>
  <si>
    <t>16481</t>
  </si>
  <si>
    <t>16308</t>
  </si>
  <si>
    <t>39237</t>
  </si>
  <si>
    <t>14076</t>
  </si>
  <si>
    <t>10642</t>
  </si>
  <si>
    <t>22678</t>
  </si>
  <si>
    <t>594849</t>
  </si>
  <si>
    <t>245930</t>
  </si>
  <si>
    <t>19158</t>
  </si>
  <si>
    <t>24293</t>
  </si>
  <si>
    <t>11442</t>
  </si>
  <si>
    <t>6595</t>
  </si>
  <si>
    <t>18731</t>
  </si>
  <si>
    <t>13574</t>
  </si>
  <si>
    <t>15658</t>
  </si>
  <si>
    <t>104257</t>
  </si>
  <si>
    <t>28886</t>
  </si>
  <si>
    <t>3336</t>
  </si>
  <si>
    <t>348919</t>
  </si>
  <si>
    <t>12576</t>
  </si>
  <si>
    <t>56818</t>
  </si>
  <si>
    <t>1732</t>
  </si>
  <si>
    <t>25874</t>
  </si>
  <si>
    <t>26715</t>
  </si>
  <si>
    <t>44615</t>
  </si>
  <si>
    <t>36601</t>
  </si>
  <si>
    <t>17781</t>
  </si>
  <si>
    <t>22847</t>
  </si>
  <si>
    <t>19396</t>
  </si>
  <si>
    <t>55748</t>
  </si>
  <si>
    <t>28216</t>
  </si>
  <si>
    <t>642062</t>
  </si>
  <si>
    <t>440550</t>
  </si>
  <si>
    <t>20843</t>
  </si>
  <si>
    <t>21107</t>
  </si>
  <si>
    <t>45262</t>
  </si>
  <si>
    <t>18397</t>
  </si>
  <si>
    <t>10909</t>
  </si>
  <si>
    <t>49181</t>
  </si>
  <si>
    <t>1974</t>
  </si>
  <si>
    <t>45352</t>
  </si>
  <si>
    <t>27091</t>
  </si>
  <si>
    <t>20168</t>
  </si>
  <si>
    <t>180266</t>
  </si>
  <si>
    <t>201512</t>
  </si>
  <si>
    <t>41762</t>
  </si>
  <si>
    <t>27543</t>
  </si>
  <si>
    <t>18974</t>
  </si>
  <si>
    <t>9292</t>
  </si>
  <si>
    <t>25857</t>
  </si>
  <si>
    <t>22115</t>
  </si>
  <si>
    <t>10081</t>
  </si>
  <si>
    <t>45888</t>
  </si>
  <si>
    <t>292464</t>
  </si>
  <si>
    <t>16896</t>
  </si>
  <si>
    <t>29695</t>
  </si>
  <si>
    <t>31247</t>
  </si>
  <si>
    <t>18036</t>
  </si>
  <si>
    <t>996</t>
  </si>
  <si>
    <t>20166</t>
  </si>
  <si>
    <t>9850</t>
  </si>
  <si>
    <t>13266</t>
  </si>
  <si>
    <t>20499</t>
  </si>
  <si>
    <t>17340</t>
  </si>
  <si>
    <t>114473</t>
  </si>
  <si>
    <t>Data hentet er totale antal boliger (med tilmeldte CPR), anvendelse er hentet for Parcel-, rækkehus samt etageboliger (udeladt er kollegier, døgninstitutioner, fritidshuse og andet, alle udlejeforhold, alle ejerforhold og opførselsår. Data er de seneste data, i skrivende stund 2023</t>
  </si>
  <si>
    <t>FOLK1AM: Folketal den 1. i måneden efter område, køn og alder</t>
  </si>
  <si>
    <t>https://www.statistikbanken.dk/FOLK1AM</t>
  </si>
  <si>
    <t>Kilde: https://api.statbank.dk/v1/data/FOLK1AM/CSV?omr%C3%A5de=*</t>
  </si>
  <si>
    <t>Data hentet er folketallet i den seneste måned, alle aldre og alle køn. Fordelt på alle områder. Dvs. data er de senest tilgængelige og ændrer sig fra måned til måned.</t>
  </si>
  <si>
    <t>Seneste måned</t>
  </si>
  <si>
    <t>TID</t>
  </si>
  <si>
    <t>Kommune</t>
  </si>
  <si>
    <t>Udlicitering</t>
  </si>
  <si>
    <t>Selskabstype</t>
  </si>
  <si>
    <t>Note</t>
  </si>
  <si>
    <t>Kommunalt</t>
  </si>
  <si>
    <t>Måske Vestforbrænding</t>
  </si>
  <si>
    <t>Halsnæs Affald</t>
  </si>
  <si>
    <t>A/S</t>
  </si>
  <si>
    <t>Læsø Forsyning A/S</t>
  </si>
  <si>
    <t>Assens Forsyning</t>
  </si>
  <si>
    <t xml:space="preserve">Kommunalt </t>
  </si>
  <si>
    <t>Budgetrapporter og Takstoversigt – Gentofte-Plan 2024</t>
  </si>
  <si>
    <t>Vestforbrænding I/S</t>
  </si>
  <si>
    <t>§ 60</t>
  </si>
  <si>
    <t>"Fuld løsning"</t>
  </si>
  <si>
    <t>BOFA I/S</t>
  </si>
  <si>
    <t>Langeland Forsyning</t>
  </si>
  <si>
    <t>Nordværk</t>
  </si>
  <si>
    <t>I/S</t>
  </si>
  <si>
    <t>Overgået til Nordværk pr 1/1-24 - men virker ikke til at det hele er ensrettet endnu for de deltagende kommuner</t>
  </si>
  <si>
    <t>ARC I/S</t>
  </si>
  <si>
    <t>926-24-gebyrblad-for-renovationstakster-2024.pdf (dragoer.dk)</t>
  </si>
  <si>
    <t>Faxe Forsyning</t>
  </si>
  <si>
    <t>Favrskov Forsyning</t>
  </si>
  <si>
    <t>Gribskov Forsyning</t>
  </si>
  <si>
    <t>Fredensborg Forsyning</t>
  </si>
  <si>
    <t>Vesthimmerlands Forsyning</t>
  </si>
  <si>
    <t>Forsyningen</t>
  </si>
  <si>
    <t>FFV Energi &amp; Miljø A/S</t>
  </si>
  <si>
    <t>(Takstoversigt 2024 - med bem\346rkninger.xlsx) (rebild.dk)</t>
  </si>
  <si>
    <t>Glostrup Forsyning A/S</t>
  </si>
  <si>
    <t>Klar forsyning</t>
  </si>
  <si>
    <t>Ny-affaldssortering-Brochure 1.0.pdf (gribskovforsyning.dk)</t>
  </si>
  <si>
    <t>REFA</t>
  </si>
  <si>
    <t>Provas</t>
  </si>
  <si>
    <t>Kerteminde forsyning</t>
  </si>
  <si>
    <t>Forsyning Helsingør A/S</t>
  </si>
  <si>
    <t>Nyborg Forsyning og Service A/S</t>
  </si>
  <si>
    <t>Hillerød Forsyning Holding A/S</t>
  </si>
  <si>
    <t>Lyngby-Taarbæk Forsyning A/S</t>
  </si>
  <si>
    <t>Fors Affald Holbæk</t>
  </si>
  <si>
    <t>Nomi4s I/S</t>
  </si>
  <si>
    <t>Fredensbor forsyning</t>
  </si>
  <si>
    <t>AffaldPlus I/S</t>
  </si>
  <si>
    <t>Kommunen står for at hente mad/rest/genbrug. AffaldPlus henter storskrald og haveaffald efter bestilling</t>
  </si>
  <si>
    <t>Reno Djurs</t>
  </si>
  <si>
    <t>Reno Djurs I/S</t>
  </si>
  <si>
    <t>Renosyd I/S</t>
  </si>
  <si>
    <t>Odense Renovation A/S</t>
  </si>
  <si>
    <t>DIN forsyning A/S</t>
  </si>
  <si>
    <t>Affald Plus</t>
  </si>
  <si>
    <t>I 2024 opkræver kommunen gebyr</t>
  </si>
  <si>
    <t xml:space="preserve">Affald Plus </t>
  </si>
  <si>
    <t>Ærø Forsyning</t>
  </si>
  <si>
    <t>SONFOR A/S</t>
  </si>
  <si>
    <t>Silkeborg Forsyning A/S</t>
  </si>
  <si>
    <t>Thy Forsyning A/S</t>
  </si>
  <si>
    <t>Arwos</t>
  </si>
  <si>
    <t>Svendborg Forsyning A/S</t>
  </si>
  <si>
    <t>Tønder Forsyning</t>
  </si>
  <si>
    <t>Revas</t>
  </si>
  <si>
    <t>Kredsløb</t>
  </si>
  <si>
    <t>Afdeling</t>
  </si>
  <si>
    <t>År</t>
  </si>
  <si>
    <t>Valgt Kommune</t>
  </si>
  <si>
    <t>Boligselskaber</t>
  </si>
  <si>
    <t>Afdelinger</t>
  </si>
  <si>
    <t>Valgt Boligselskab</t>
  </si>
  <si>
    <t>Valgt afdeling</t>
  </si>
  <si>
    <t>Kommunen</t>
  </si>
  <si>
    <t>Procent af kommunen i alt</t>
  </si>
  <si>
    <t>Antal indbyggere pr boligform</t>
  </si>
  <si>
    <t>Boligselskab</t>
  </si>
  <si>
    <t>Total</t>
  </si>
  <si>
    <t>pr m2</t>
  </si>
  <si>
    <t>pr lejemål</t>
  </si>
  <si>
    <t>median</t>
  </si>
  <si>
    <t>max</t>
  </si>
  <si>
    <t>blank</t>
  </si>
  <si>
    <t>Enfamilieshuse</t>
  </si>
  <si>
    <t>Primary scale</t>
  </si>
  <si>
    <t>Secondary scale</t>
  </si>
  <si>
    <t>Min</t>
  </si>
  <si>
    <t>Max</t>
  </si>
  <si>
    <t>Combined</t>
  </si>
  <si>
    <t>ChartTitle</t>
  </si>
  <si>
    <t>Gennemnsit for alle boligerne</t>
  </si>
  <si>
    <t>Data for figur 2</t>
  </si>
  <si>
    <t>Hvad skal med i Word?</t>
  </si>
  <si>
    <t>Andel af boliger i kommunen</t>
  </si>
  <si>
    <t>Valgt kommune</t>
  </si>
  <si>
    <t xml:space="preserve"> København</t>
  </si>
  <si>
    <t xml:space="preserve"> Faaborg-Midtfyn, Middelfart, Nordfyns, Odense</t>
  </si>
  <si>
    <t xml:space="preserve"> Albertslund, Glostrup, Hvidovre, Rødovre, Vallensbæk</t>
  </si>
  <si>
    <t xml:space="preserve"> Allerød, Gribskov, Helsingør, Hillerød, Hørsholm</t>
  </si>
  <si>
    <t xml:space="preserve"> Egedal, Halsnæs, Hillerød, Lejre, Roskilde</t>
  </si>
  <si>
    <t xml:space="preserve"> Assens, Kerteminde, Nyborg, Odense, Svendborg</t>
  </si>
  <si>
    <t xml:space="preserve"> Fredensborg, Halsnæs, Helsingør, Hillerød</t>
  </si>
  <si>
    <t xml:space="preserve"> Lolland, Næstved, Vordingborg</t>
  </si>
  <si>
    <t xml:space="preserve"> Allerød, Fredensborg, Frederikssund, Gribskov, Halsnæs</t>
  </si>
  <si>
    <t xml:space="preserve"> Brøndby, Glostrup, København, Rødovre</t>
  </si>
  <si>
    <t xml:space="preserve"> Brønderslev, Hjørring, Thisted, Vesthimmerlands, Aalborg</t>
  </si>
  <si>
    <t xml:space="preserve"> Billund, Fredericia, Haderslev, Vejen, Vejle</t>
  </si>
  <si>
    <t xml:space="preserve"> Furesø, Gentofte, Gladsaxe, Rudersdal</t>
  </si>
  <si>
    <t xml:space="preserve"> Favrskov, Randers, Syddjurs</t>
  </si>
  <si>
    <t xml:space="preserve"> Assens, Kerteminde, Middelfart, Odense</t>
  </si>
  <si>
    <t xml:space="preserve"> Aalborg, Mariagerfjord, Vesthimmerlands</t>
  </si>
  <si>
    <t xml:space="preserve"> Allerød, Furesø, Hørsholm, Lyngby-Taarbæk</t>
  </si>
  <si>
    <t xml:space="preserve"> Holbæk, Kalundborg, Næstved, Ringsted, Slagelse</t>
  </si>
  <si>
    <t xml:space="preserve"> Aabenraa, Haderslev, Tønder</t>
  </si>
  <si>
    <t xml:space="preserve"> Billund, Fredericia, Hedensted, Horsens, Ikast-Brande, Kolding, Vejen</t>
  </si>
  <si>
    <t xml:space="preserve"> Faxe, Guldborgsund, Næstved</t>
  </si>
  <si>
    <t xml:space="preserve"> Haderslev, Sønderborg, Tønder</t>
  </si>
  <si>
    <t xml:space="preserve"> Brønderslev, Jammerbugt, Mariagerfjord, Rebild, Vesthimmerlands</t>
  </si>
  <si>
    <t xml:space="preserve"> Favrskov, Odder, Skanderborg, Syddjurs</t>
  </si>
  <si>
    <t>2017</t>
  </si>
  <si>
    <t>2018</t>
  </si>
  <si>
    <t>2019</t>
  </si>
  <si>
    <t>2020</t>
  </si>
  <si>
    <t>2021</t>
  </si>
  <si>
    <t>2022</t>
  </si>
  <si>
    <t>2023</t>
  </si>
  <si>
    <t>Udvikling</t>
  </si>
  <si>
    <t>&lt;10</t>
  </si>
  <si>
    <t>&gt;50</t>
  </si>
  <si>
    <t>&gt;100</t>
  </si>
  <si>
    <t>#800080</t>
  </si>
  <si>
    <t>function main(workbook: ExcelScript.Workbook) { // Get the active worksheet let sheet: ExcelScript.Worksheet = workbook.getActiveWorksheet(); // Get all charts in the worksheet let charts: ExcelScript.Chart[] = sheet.getCharts(); // Check if there is at least one chart if (charts.length === 0) { console.log("Vælg venligst et diagram."); return; } // For simplicity, we assume the first chart is the active one let chart: ExcelScript.Chart = charts[0]; // Let the user choose the color from a color palette let color: string = prompt("Indtast farvenavn eller hex-kode (f.eks. 'red' eller '#FF0000'):"); // Loop through all series in the chart let series: ExcelScript.ChartSeries[] = chart.getSeries(); series.forEach((ser: ExcelScript.ChartSeries) =&gt; { // Change the color of the line ser.getFormat().getLine().setColor(color); }); }</t>
  </si>
  <si>
    <t>Avg</t>
  </si>
  <si>
    <t>NaboKommune1</t>
  </si>
  <si>
    <t>NaboKommune2</t>
  </si>
  <si>
    <t>NaboKommune3</t>
  </si>
  <si>
    <t>NaboKommune4</t>
  </si>
  <si>
    <t>NaboKommune5</t>
  </si>
  <si>
    <t>NaboKommune6</t>
  </si>
  <si>
    <t>NaboKommune7</t>
  </si>
  <si>
    <t>NaboKommune8</t>
  </si>
  <si>
    <t>NaboKommune9</t>
  </si>
  <si>
    <t>NaboKommune10</t>
  </si>
  <si>
    <t>Range</t>
  </si>
  <si>
    <t xml:space="preserve"> Favrskov, Herning, Holstebro, Ikast-Brande, Mariagerfjord, Randers, Silkeborg, Skive, Vesthimmerlands</t>
  </si>
  <si>
    <t xml:space="preserve"> Ballerup, Brøndby, Egedal, Glostrup, Høje-Taastrup, Vallensbæk</t>
  </si>
  <si>
    <t xml:space="preserve"> Egedal, Fredensborg, Frederikssund, Furesø, Hillerød, Hørsholm, Rudersdal</t>
  </si>
  <si>
    <t>Stamdata</t>
  </si>
  <si>
    <t>Kilde: https://api.statbank.dk/v1/data/BOL101/CSV?OMR%C3%85DE=*&amp;BEBO=1000&amp;ANVENDELSE=125%2C130%2C140</t>
  </si>
  <si>
    <t>Kilde:</t>
  </si>
  <si>
    <t xml:space="preserve">Information: </t>
  </si>
  <si>
    <t>https://api.statbank.dk/console#data</t>
  </si>
  <si>
    <t>Manuelt udtræk</t>
  </si>
  <si>
    <t>Arealdække</t>
  </si>
  <si>
    <t>Område</t>
  </si>
  <si>
    <t>Enhed</t>
  </si>
  <si>
    <t>Alt valgt</t>
  </si>
  <si>
    <t>Kvadratkilometer (km2)</t>
  </si>
  <si>
    <t>Intet valgt</t>
  </si>
  <si>
    <t>https://api.statbank.dk/v1/data/arealdk/CSV?ARE1=TOT&amp;OMR%C3%85DE=*&amp;ENHED=0120</t>
  </si>
  <si>
    <t>Hele Landet</t>
  </si>
  <si>
    <t>.</t>
  </si>
  <si>
    <t>Tema 2024:11 Organisatoriske enheder i den almene boligsektor 2018-2024 - Landsbyggefonden</t>
  </si>
  <si>
    <t>Kilde, Tabel 5</t>
  </si>
  <si>
    <t>Bolig organisation 2018</t>
  </si>
  <si>
    <t>Bolig afdelinger 2018</t>
  </si>
  <si>
    <t>Boliger i alt 2018</t>
  </si>
  <si>
    <t>Boliger i alt 2024</t>
  </si>
  <si>
    <t>Bolig organisation 2024</t>
  </si>
  <si>
    <t>Bolig afdelinger 2024</t>
  </si>
  <si>
    <t xml:space="preserve"> Albertslund, Egedal, Furesø, Gladsaxe, Glostrup, Herlev</t>
  </si>
  <si>
    <t>Vejen, Varde, Vejle, Ikast-Brande, Herning, Ringkøbing-Skjern</t>
  </si>
  <si>
    <t xml:space="preserve"> Frederikshavn, Hjørring, Jammerbugt, Aalborg</t>
  </si>
  <si>
    <t>Omegnskommuner</t>
  </si>
  <si>
    <t xml:space="preserve"> Tårnby, København</t>
  </si>
  <si>
    <t xml:space="preserve"> Allerød, Albertslund, Høje-Taastrup, Ballerup, Furesø, Frederikssund, Roskilde</t>
  </si>
  <si>
    <t>Fanø, Tønder, Varde, Vejen, Varde, Haderslev</t>
  </si>
  <si>
    <t xml:space="preserve"> Esbjerg, Varde, Tønder</t>
  </si>
  <si>
    <t xml:space="preserve"> Aarhus, Syddjurs, Randers, Silkeborg, Viborg, Skanderborg</t>
  </si>
  <si>
    <t xml:space="preserve"> Næstved, Ringsted, Stevns, Køge, Vordingborg</t>
  </si>
  <si>
    <t xml:space="preserve"> Kolding, Middelfart, Vejle, Hedensted</t>
  </si>
  <si>
    <t xml:space="preserve"> Brønderslev, Hjørring, Aalborg, Jammerbugt</t>
  </si>
  <si>
    <t xml:space="preserve"> Allerød, Ballerup, Egedal, Gladsaxe, Lyngby-Taarbæk, Rudersdal, Herlev</t>
  </si>
  <si>
    <t xml:space="preserve"> Gladsaxe, Lyngby-Taarbæk, København</t>
  </si>
  <si>
    <t>Furesø, Gentofte, Herlev, Lyngby-Taarbæk, København</t>
  </si>
  <si>
    <t xml:space="preserve"> Albertslund, Brøndby, Herlev, Rødovre, Ballerup, Brøndby</t>
  </si>
  <si>
    <t xml:space="preserve"> Køge, Roskilde, Solrød, Ishøj, Høje-Taastrup</t>
  </si>
  <si>
    <t xml:space="preserve"> Aabenraa, Kolding, Vejen, Tønder, Esbjerg</t>
  </si>
  <si>
    <t xml:space="preserve"> Frederikssund, Gribskov, Hillerød, Odsherred</t>
  </si>
  <si>
    <t xml:space="preserve"> Horsens, Ikast-Brande, Skanderborg, Vejle, Odder</t>
  </si>
  <si>
    <t xml:space="preserve"> Fredensborg, Gribskov, Hillerød</t>
  </si>
  <si>
    <t xml:space="preserve"> Ballerup, Gladsaxe, Glostrup, Rødovre, København, Furesø</t>
  </si>
  <si>
    <t xml:space="preserve"> Holstebro, Ikast-Brande, Ringkøbing-Skjern, Viborg, Billund</t>
  </si>
  <si>
    <t xml:space="preserve"> Brønderslev, Frederikshavn, Jammerbugt, Aalborg</t>
  </si>
  <si>
    <t xml:space="preserve"> Kalundborg, Lejre, Odsherred, Ringsted, Roskilde, Sorø, Frederikssund</t>
  </si>
  <si>
    <t xml:space="preserve"> Herning, Lemvig, Ringkøbing-Skjern, Struer, Viborg, Skive</t>
  </si>
  <si>
    <t xml:space="preserve"> Hedensted, Ikast-Brande, Odder, Silkeborg, Skanderborg</t>
  </si>
  <si>
    <t xml:space="preserve"> Albertslund, Greve, Ishøj, Roskilde, Vallensbæk, Egedal</t>
  </si>
  <si>
    <t xml:space="preserve"> Allerød, Fredensborg, Rudersdal, Hillerød</t>
  </si>
  <si>
    <t xml:space="preserve"> Herning, Horsens, Silkeborg, Vejle, Viborg, Hedensted, Billund</t>
  </si>
  <si>
    <t xml:space="preserve"> Greve, Høje-Taastrup, Vallensbæk, Albertslund</t>
  </si>
  <si>
    <t xml:space="preserve"> Holbæk, Odsherred, Slagelse, Sorø</t>
  </si>
  <si>
    <t xml:space="preserve"> Faaborg-Midtfyn, Nyborg, Odense, Nordfyns</t>
  </si>
  <si>
    <t xml:space="preserve"> Frederiksberg, Hvidovre, Tårnby, Rødovre, Herlev, Gladsaxe, Gentofte</t>
  </si>
  <si>
    <t xml:space="preserve"> Faxe, Ringsted, Roskilde, Solrød, Stevns, Lejre</t>
  </si>
  <si>
    <t xml:space="preserve"> Svendborg, Lolland, Ærø</t>
  </si>
  <si>
    <t xml:space="preserve"> Frederikssund, Holbæk, Ringsted, Roskilde, Køge</t>
  </si>
  <si>
    <t xml:space="preserve"> Holstebro, Ringkøbing-Skjern, Struer, Thisted, Morsø, Skive</t>
  </si>
  <si>
    <t xml:space="preserve"> Guldborgsund, Nakskov, Langeland</t>
  </si>
  <si>
    <t>Aalborg, Frederikshavn, Brønderslev</t>
  </si>
  <si>
    <t xml:space="preserve"> Aalborg, Randers, Rebild, Viborg, Vesthimmerlands</t>
  </si>
  <si>
    <t xml:space="preserve"> Assens, Fredericia, Kolding, Nordfyns, Odense, Vejle, Hedensted</t>
  </si>
  <si>
    <t xml:space="preserve"> Skive, Thisted, Struer, Vesthimmerlands</t>
  </si>
  <si>
    <t xml:space="preserve"> Faaborg-Midtfyn, Kerteminde, Svendborg, Slagelse</t>
  </si>
  <si>
    <t xml:space="preserve"> Faxe, Ringsted, Slagelse, Sorø, Vordingborg</t>
  </si>
  <si>
    <t xml:space="preserve"> Aarhus, Horsens, Skanderborg, Hedensted</t>
  </si>
  <si>
    <t xml:space="preserve"> Assens, Faaborg-Midtfyn, Kerteminde, Middelfart, Nordfyns, Nyborg</t>
  </si>
  <si>
    <t xml:space="preserve"> Holbæk, Kalundborg, Halsnæs, Frederikssund, Lejre</t>
  </si>
  <si>
    <t xml:space="preserve"> Favrskov, Mariagerfjord, Norddjurs, Silkeborg, Viborg, Syddjurs</t>
  </si>
  <si>
    <t xml:space="preserve"> Herning, Holstebro, Lemvig, Varde</t>
  </si>
  <si>
    <t xml:space="preserve"> Faxe, Holbæk, Køge, Lejre, Næstved, Sorø</t>
  </si>
  <si>
    <t xml:space="preserve"> Egedal, Frederikssund, Greve, Køge, Lejre, Solrød, Høje-Taastrup</t>
  </si>
  <si>
    <t xml:space="preserve"> Brøndby, Gladsaxe, Glostrup, Hvidovre, Herlev, København</t>
  </si>
  <si>
    <t>Odder, Aarhus, Syddjurs</t>
  </si>
  <si>
    <t xml:space="preserve"> Favrskov, Herning, Horsens, Ikast-Brande, Randers, Skanderborg, Viborg</t>
  </si>
  <si>
    <t xml:space="preserve"> Aarhus, Horsens, Odder, Silkeborg, Favrskov</t>
  </si>
  <si>
    <t xml:space="preserve"> Vesthimmerlands, Holstebro, Lemvig, Morsø, Thisted, Viborg, Jammerbugt</t>
  </si>
  <si>
    <t xml:space="preserve"> Kalundborg, Næstved, Ringsted, Sorø, Nyborg</t>
  </si>
  <si>
    <t xml:space="preserve"> Greve, Køge, Roskilde</t>
  </si>
  <si>
    <t xml:space="preserve"> Faxe, Køge, Solrød</t>
  </si>
  <si>
    <t xml:space="preserve"> Holstebro, Lemvig, Skive, Morsø, Thisted</t>
  </si>
  <si>
    <t xml:space="preserve"> Faaborg-Midtfyn, Langeland, Nyborg, Ærø</t>
  </si>
  <si>
    <t xml:space="preserve"> Norddjurs, Aarhus, Favrskov, Randers</t>
  </si>
  <si>
    <t xml:space="preserve"> Jammerbugt, Morsø, Skive, Lemvig, Struer</t>
  </si>
  <si>
    <t xml:space="preserve"> Esbjerg, Haderslev, Sønderborg, Aabenraa</t>
  </si>
  <si>
    <t xml:space="preserve"> Dragør, København, Hvidovre</t>
  </si>
  <si>
    <t xml:space="preserve"> Brøndby, Greve, Høje-Taastrup, Ishøj, Albertslund, Glostrup</t>
  </si>
  <si>
    <t xml:space="preserve"> Billund, Esbjerg, Ringkøbing-Skjern, Vejen</t>
  </si>
  <si>
    <t xml:space="preserve"> Billund, Esbjerg, Haderslev, Kolding, Vejle, Varde</t>
  </si>
  <si>
    <t xml:space="preserve"> Jammerbugt, Rebild, Thisted, Viborg, Skive, Morsø, Aalborg</t>
  </si>
  <si>
    <t>Langeland, Sønderborg, Faaborg-Midtfyn, Svendborg</t>
  </si>
  <si>
    <t>Omegnskommuner for valgt kommune</t>
  </si>
  <si>
    <t>OmegnskommunerListe</t>
  </si>
  <si>
    <t>Tema 2024:9 De almene boligafdelingers udgifter til renovation 2017-2023 - Landsbyggefonden</t>
  </si>
  <si>
    <t>Kilde Bilagstabel 1</t>
  </si>
  <si>
    <t>Antal boliger, dst.dk</t>
  </si>
  <si>
    <t>Fordeling af beboere pr boligtype, dst.dk</t>
  </si>
  <si>
    <t>Organisatoriske enheder, LBF</t>
  </si>
  <si>
    <t>Data til Danmarkskort</t>
  </si>
  <si>
    <t>Alfabetisk liste</t>
  </si>
  <si>
    <t>Evt. Fejlbesked</t>
  </si>
  <si>
    <t>Indhold</t>
  </si>
  <si>
    <t>Danmarkskort</t>
  </si>
  <si>
    <t>Udgifter til renovation</t>
  </si>
  <si>
    <t>2024M11</t>
  </si>
  <si>
    <t>Renovationsselskab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</si>
</sst>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\ [$kr.-406]_-;\-* #,##0\ [$kr.-406]_-;_-* &quot;-&quot;??\ [$kr.-406]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ourier New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theme="4"/>
      </patternFill>
    </fill>
    <fill>
      <patternFill patternType="solid">
        <fgColor theme="5" tint="0.39997558519241921"/>
        <bgColor theme="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</cellStyleXfs>
  <cellXfs count="95">
    <xf numFmtId="0" fontId="0" fillId="0" borderId="0" xfId="0"/>
    <xf numFmtId="0" fontId="0" fillId="7" borderId="2" xfId="0" applyFill="1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0" fontId="4" fillId="0" borderId="0" xfId="6"/>
    <xf numFmtId="0" fontId="0" fillId="0" borderId="4" xfId="0" applyBorder="1"/>
    <xf numFmtId="0" fontId="0" fillId="7" borderId="3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0" xfId="0" applyFont="1"/>
    <xf numFmtId="0" fontId="1" fillId="3" borderId="0" xfId="2" applyBorder="1" applyAlignment="1">
      <alignment horizontal="left" indent="1"/>
    </xf>
    <xf numFmtId="0" fontId="1" fillId="3" borderId="0" xfId="2" applyBorder="1"/>
    <xf numFmtId="0" fontId="1" fillId="4" borderId="0" xfId="3" applyBorder="1" applyAlignment="1">
      <alignment horizontal="left" indent="1"/>
    </xf>
    <xf numFmtId="0" fontId="1" fillId="4" borderId="0" xfId="3" applyBorder="1"/>
    <xf numFmtId="9" fontId="1" fillId="4" borderId="0" xfId="3" applyNumberFormat="1" applyBorder="1"/>
    <xf numFmtId="9" fontId="1" fillId="3" borderId="0" xfId="2" applyNumberFormat="1" applyBorder="1"/>
    <xf numFmtId="0" fontId="1" fillId="5" borderId="0" xfId="4" applyBorder="1" applyAlignment="1">
      <alignment horizontal="left" indent="1"/>
    </xf>
    <xf numFmtId="0" fontId="1" fillId="5" borderId="0" xfId="4" applyBorder="1"/>
    <xf numFmtId="0" fontId="1" fillId="6" borderId="0" xfId="5" applyBorder="1" applyAlignment="1">
      <alignment horizontal="left" indent="1"/>
    </xf>
    <xf numFmtId="0" fontId="1" fillId="6" borderId="0" xfId="5" applyBorder="1"/>
    <xf numFmtId="9" fontId="1" fillId="6" borderId="0" xfId="5" applyNumberFormat="1" applyBorder="1"/>
    <xf numFmtId="9" fontId="1" fillId="5" borderId="0" xfId="4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2" borderId="0" xfId="1" applyBorder="1"/>
    <xf numFmtId="0" fontId="1" fillId="8" borderId="0" xfId="8" applyBorder="1" applyAlignment="1">
      <alignment horizontal="left" indent="1"/>
    </xf>
    <xf numFmtId="0" fontId="1" fillId="8" borderId="0" xfId="8" applyBorder="1"/>
    <xf numFmtId="0" fontId="1" fillId="9" borderId="0" xfId="9" applyBorder="1" applyAlignment="1">
      <alignment horizontal="left" indent="1"/>
    </xf>
    <xf numFmtId="1" fontId="1" fillId="9" borderId="0" xfId="9" applyNumberFormat="1" applyBorder="1"/>
    <xf numFmtId="0" fontId="1" fillId="8" borderId="0" xfId="8" applyBorder="1" applyAlignment="1">
      <alignment horizontal="center"/>
    </xf>
    <xf numFmtId="0" fontId="1" fillId="9" borderId="0" xfId="9" applyBorder="1" applyAlignment="1">
      <alignment horizontal="center"/>
    </xf>
    <xf numFmtId="165" fontId="1" fillId="9" borderId="0" xfId="7" applyNumberFormat="1" applyFill="1" applyBorder="1"/>
    <xf numFmtId="0" fontId="9" fillId="0" borderId="13" xfId="0" applyFont="1" applyBorder="1"/>
    <xf numFmtId="0" fontId="10" fillId="0" borderId="13" xfId="0" applyFont="1" applyBorder="1"/>
    <xf numFmtId="0" fontId="0" fillId="0" borderId="13" xfId="0" applyBorder="1"/>
    <xf numFmtId="0" fontId="0" fillId="0" borderId="14" xfId="0" applyBorder="1"/>
    <xf numFmtId="0" fontId="10" fillId="0" borderId="15" xfId="0" applyFont="1" applyBorder="1"/>
    <xf numFmtId="0" fontId="10" fillId="0" borderId="16" xfId="0" applyFont="1" applyBorder="1"/>
    <xf numFmtId="0" fontId="0" fillId="0" borderId="17" xfId="0" applyBorder="1"/>
    <xf numFmtId="0" fontId="0" fillId="0" borderId="18" xfId="0" applyBorder="1"/>
    <xf numFmtId="3" fontId="0" fillId="0" borderId="0" xfId="0" applyNumberFormat="1"/>
    <xf numFmtId="0" fontId="7" fillId="13" borderId="0" xfId="10"/>
    <xf numFmtId="0" fontId="8" fillId="14" borderId="0" xfId="11"/>
    <xf numFmtId="164" fontId="0" fillId="0" borderId="0" xfId="0" applyNumberFormat="1"/>
    <xf numFmtId="0" fontId="0" fillId="0" borderId="0" xfId="0" applyAlignment="1">
      <alignment horizontal="right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16" borderId="0" xfId="0" applyFill="1"/>
    <xf numFmtId="164" fontId="0" fillId="16" borderId="0" xfId="0" applyNumberFormat="1" applyFill="1" applyAlignment="1">
      <alignment horizontal="right" indent="2"/>
    </xf>
    <xf numFmtId="164" fontId="0" fillId="16" borderId="0" xfId="0" applyNumberFormat="1" applyFill="1" applyAlignment="1">
      <alignment horizontal="right" indent="3"/>
    </xf>
    <xf numFmtId="0" fontId="0" fillId="17" borderId="0" xfId="0" applyFill="1"/>
    <xf numFmtId="164" fontId="0" fillId="17" borderId="0" xfId="0" applyNumberFormat="1" applyFill="1" applyAlignment="1">
      <alignment horizontal="right" indent="2"/>
    </xf>
    <xf numFmtId="164" fontId="0" fillId="17" borderId="0" xfId="0" applyNumberFormat="1" applyFill="1" applyAlignment="1">
      <alignment horizontal="right" indent="3"/>
    </xf>
    <xf numFmtId="0" fontId="0" fillId="0" borderId="0" xfId="0" applyAlignment="1">
      <alignment horizontal="center"/>
    </xf>
    <xf numFmtId="1" fontId="0" fillId="0" borderId="0" xfId="0" applyNumberFormat="1"/>
    <xf numFmtId="166" fontId="0" fillId="0" borderId="0" xfId="0" applyNumberFormat="1"/>
    <xf numFmtId="166" fontId="0" fillId="0" borderId="11" xfId="0" applyNumberFormat="1" applyBorder="1"/>
    <xf numFmtId="1" fontId="0" fillId="0" borderId="11" xfId="0" applyNumberFormat="1" applyBorder="1"/>
    <xf numFmtId="0" fontId="0" fillId="18" borderId="2" xfId="0" applyFill="1" applyBorder="1"/>
    <xf numFmtId="0" fontId="14" fillId="0" borderId="0" xfId="0" applyFont="1"/>
    <xf numFmtId="0" fontId="0" fillId="0" borderId="0" xfId="0" applyAlignment="1">
      <alignment wrapText="1"/>
    </xf>
    <xf numFmtId="0" fontId="16" fillId="15" borderId="0" xfId="0" applyFont="1" applyFill="1"/>
    <xf numFmtId="0" fontId="16" fillId="21" borderId="0" xfId="0" applyFont="1" applyFill="1"/>
    <xf numFmtId="164" fontId="0" fillId="0" borderId="0" xfId="0" applyNumberFormat="1" applyAlignment="1">
      <alignment horizontal="right" indent="2"/>
    </xf>
    <xf numFmtId="164" fontId="0" fillId="0" borderId="0" xfId="0" applyNumberFormat="1" applyAlignment="1">
      <alignment horizontal="right" indent="3"/>
    </xf>
    <xf numFmtId="1" fontId="16" fillId="15" borderId="0" xfId="0" applyNumberFormat="1" applyFont="1" applyFill="1" applyAlignment="1">
      <alignment horizontal="right" indent="3"/>
    </xf>
    <xf numFmtId="1" fontId="16" fillId="21" borderId="0" xfId="0" applyNumberFormat="1" applyFont="1" applyFill="1" applyAlignment="1">
      <alignment horizontal="right" indent="3"/>
    </xf>
    <xf numFmtId="1" fontId="16" fillId="15" borderId="0" xfId="0" applyNumberFormat="1" applyFont="1" applyFill="1" applyAlignment="1">
      <alignment horizontal="right" indent="2"/>
    </xf>
    <xf numFmtId="1" fontId="16" fillId="21" borderId="0" xfId="0" applyNumberFormat="1" applyFont="1" applyFill="1" applyAlignment="1">
      <alignment horizontal="right" indent="2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12" borderId="0" xfId="0" applyFill="1"/>
    <xf numFmtId="0" fontId="0" fillId="11" borderId="0" xfId="0" applyFill="1"/>
    <xf numFmtId="0" fontId="0" fillId="10" borderId="0" xfId="0" applyFill="1"/>
    <xf numFmtId="0" fontId="4" fillId="0" borderId="0" xfId="6" applyAlignment="1">
      <alignment horizontal="left" indent="1"/>
    </xf>
    <xf numFmtId="0" fontId="16" fillId="19" borderId="0" xfId="0" applyFont="1" applyFill="1" applyAlignment="1">
      <alignment wrapText="1"/>
    </xf>
    <xf numFmtId="0" fontId="16" fillId="20" borderId="0" xfId="0" applyFont="1" applyFill="1" applyAlignment="1">
      <alignment wrapText="1"/>
    </xf>
    <xf numFmtId="0" fontId="11" fillId="2" borderId="1" xfId="1" applyFont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 vertical="top" wrapText="1"/>
    </xf>
  </cellXfs>
  <cellStyles count="12">
    <cellStyle name="20 % - Farve4" xfId="8" builtinId="42"/>
    <cellStyle name="20 % - Farve5" xfId="2" builtinId="46"/>
    <cellStyle name="20 % - Farve6" xfId="4" builtinId="50"/>
    <cellStyle name="60 % - Farve4" xfId="9" builtinId="44"/>
    <cellStyle name="60 % - Farve5" xfId="3" builtinId="48"/>
    <cellStyle name="60 % - Farve6" xfId="5" builtinId="52"/>
    <cellStyle name="Input" xfId="1" builtinId="20"/>
    <cellStyle name="Komma" xfId="7" builtinId="3"/>
    <cellStyle name="Link" xfId="6" builtinId="8"/>
    <cellStyle name="Neutral" xfId="11" builtinId="28"/>
    <cellStyle name="Normal" xfId="0" builtinId="0"/>
    <cellStyle name="Ugyldig" xfId="10" builtinId="27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3A67B8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3A67B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</dxf>
    <dxf>
      <numFmt numFmtId="3" formatCode="#,##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Antal boliger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B6F-4DEC-BFC0-91C746C4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6F-4DEC-BFC0-91C746C4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6F-4DEC-BFC0-91C746C4F0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til affaldsbrev'!$C$19:$C$21</c:f>
              <c:strCache>
                <c:ptCount val="3"/>
                <c:pt idx="0">
                  <c:v>Parcel/Stuehuse</c:v>
                </c:pt>
                <c:pt idx="1">
                  <c:v>Række-, kæde- og dobbelthuse</c:v>
                </c:pt>
                <c:pt idx="2">
                  <c:v>Etageboliger</c:v>
                </c:pt>
              </c:strCache>
            </c:strRef>
          </c:cat>
          <c:val>
            <c:numRef>
              <c:f>'Data til affaldsbrev'!$F$19:$F$21</c:f>
              <c:numCache>
                <c:formatCode>0%</c:formatCode>
                <c:ptCount val="3"/>
                <c:pt idx="0">
                  <c:v>0.20520622041920217</c:v>
                </c:pt>
                <c:pt idx="1">
                  <c:v>0.20031962628311512</c:v>
                </c:pt>
                <c:pt idx="2">
                  <c:v>0.55037187288708589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6F-4DEC-BFC0-91C746C4F0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Antal indbyggere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6D-4F5C-B6DD-9C9642FAC1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6D-4F5C-B6DD-9C9642FAC1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6D-4F5C-B6DD-9C9642FAC1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til affaldsbrev'!$C$13:$C$15</c:f>
              <c:strCache>
                <c:ptCount val="3"/>
                <c:pt idx="0">
                  <c:v>Parcel/Stuehuse</c:v>
                </c:pt>
                <c:pt idx="1">
                  <c:v>Række-, kæde- og dobbelthuse</c:v>
                </c:pt>
                <c:pt idx="2">
                  <c:v>Etageboliger</c:v>
                </c:pt>
              </c:strCache>
            </c:strRef>
          </c:cat>
          <c:val>
            <c:numRef>
              <c:f>'Data til affaldsbrev'!$F$13:$F$15</c:f>
              <c:numCache>
                <c:formatCode>0%</c:formatCode>
                <c:ptCount val="3"/>
                <c:pt idx="0">
                  <c:v>0.28177518790642681</c:v>
                </c:pt>
                <c:pt idx="1">
                  <c:v>0.21912563691129691</c:v>
                </c:pt>
                <c:pt idx="2">
                  <c:v>0.45623961940151453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6D-4F5C-B6DD-9C9642FAC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Udvikling af udgifter til renovation 2017-2023 i udvalgte 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7.7777771926091796E-2"/>
          <c:y val="0.19866191802184699"/>
          <c:w val="0.87845802602819079"/>
          <c:h val="0.70431031562465296"/>
        </c:manualLayout>
      </c:layout>
      <c:lineChart>
        <c:grouping val="standard"/>
        <c:varyColors val="0"/>
        <c:ser>
          <c:idx val="98"/>
          <c:order val="0"/>
          <c:tx>
            <c:strRef>
              <c:f>'LBF Temastatistik'!$A$105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Temastatistik'!$B$105:$H$105</c:f>
              <c:numCache>
                <c:formatCode>General</c:formatCode>
                <c:ptCount val="7"/>
                <c:pt idx="0">
                  <c:v>15.4</c:v>
                </c:pt>
                <c:pt idx="1">
                  <c:v>14.8</c:v>
                </c:pt>
                <c:pt idx="2">
                  <c:v>16.2</c:v>
                </c:pt>
                <c:pt idx="3">
                  <c:v>17.100000000000001</c:v>
                </c:pt>
                <c:pt idx="4">
                  <c:v>19.100000000000001</c:v>
                </c:pt>
                <c:pt idx="5">
                  <c:v>21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F-479A-B863-5BB2C2F08C88}"/>
            </c:ext>
          </c:extLst>
        </c:ser>
        <c:ser>
          <c:idx val="99"/>
          <c:order val="1"/>
          <c:tx>
            <c:strRef>
              <c:f>'LBF Temastatistik'!$A$106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Temastatistik'!$B$106:$H$106</c:f>
              <c:numCache>
                <c:formatCode>General</c:formatCode>
                <c:ptCount val="7"/>
                <c:pt idx="0">
                  <c:v>39.6</c:v>
                </c:pt>
                <c:pt idx="1">
                  <c:v>40.700000000000003</c:v>
                </c:pt>
                <c:pt idx="2">
                  <c:v>42.7</c:v>
                </c:pt>
                <c:pt idx="3">
                  <c:v>51.6</c:v>
                </c:pt>
                <c:pt idx="4">
                  <c:v>52.4</c:v>
                </c:pt>
                <c:pt idx="5">
                  <c:v>58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F-479A-B863-5BB2C2F08C88}"/>
            </c:ext>
          </c:extLst>
        </c:ser>
        <c:ser>
          <c:idx val="100"/>
          <c:order val="2"/>
          <c:tx>
            <c:strRef>
              <c:f>'LBF Temastatistik'!$A$107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Temastatistik'!$B$107:$H$107</c:f>
              <c:numCache>
                <c:formatCode>General</c:formatCode>
                <c:ptCount val="7"/>
                <c:pt idx="0">
                  <c:v>25.6</c:v>
                </c:pt>
                <c:pt idx="1">
                  <c:v>26</c:v>
                </c:pt>
                <c:pt idx="2">
                  <c:v>27</c:v>
                </c:pt>
                <c:pt idx="3">
                  <c:v>28.9</c:v>
                </c:pt>
                <c:pt idx="4">
                  <c:v>31.2</c:v>
                </c:pt>
                <c:pt idx="5">
                  <c:v>33.299999999999997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F-479A-B863-5BB2C2F08C88}"/>
            </c:ext>
          </c:extLst>
        </c:ser>
        <c:ser>
          <c:idx val="101"/>
          <c:order val="3"/>
          <c:tx>
            <c:strRef>
              <c:f>'LBF Temastatistik'!$I$108</c:f>
              <c:strCache>
                <c:ptCount val="1"/>
                <c:pt idx="0">
                  <c:v>Gladsaxe</c:v>
                </c:pt>
              </c:strCache>
            </c:strRef>
          </c:tx>
          <c:spPr>
            <a:ln w="539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'LBF Temastatistik'!$B$108:$H$108</c:f>
              <c:numCache>
                <c:formatCode>General</c:formatCode>
                <c:ptCount val="7"/>
                <c:pt idx="0">
                  <c:v>29.2</c:v>
                </c:pt>
                <c:pt idx="1">
                  <c:v>28.5</c:v>
                </c:pt>
                <c:pt idx="2">
                  <c:v>30.1</c:v>
                </c:pt>
                <c:pt idx="3">
                  <c:v>32.6</c:v>
                </c:pt>
                <c:pt idx="4">
                  <c:v>35.200000000000003</c:v>
                </c:pt>
                <c:pt idx="5">
                  <c:v>34.700000000000003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CF-479A-B863-5BB2C2F08C88}"/>
            </c:ext>
          </c:extLst>
        </c:ser>
        <c:ser>
          <c:idx val="0"/>
          <c:order val="4"/>
          <c:tx>
            <c:strRef>
              <c:f>'LBF Temastatistik'!$I$109</c:f>
              <c:strCache>
                <c:ptCount val="1"/>
                <c:pt idx="0">
                  <c:v>Furesø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Temastatistik'!$B$109:$H$109</c:f>
              <c:numCache>
                <c:formatCode>General</c:formatCode>
                <c:ptCount val="7"/>
                <c:pt idx="0">
                  <c:v>30.1</c:v>
                </c:pt>
                <c:pt idx="1">
                  <c:v>34.200000000000003</c:v>
                </c:pt>
                <c:pt idx="2">
                  <c:v>33</c:v>
                </c:pt>
                <c:pt idx="3">
                  <c:v>34.799999999999997</c:v>
                </c:pt>
                <c:pt idx="4">
                  <c:v>35</c:v>
                </c:pt>
                <c:pt idx="5">
                  <c:v>32.9</c:v>
                </c:pt>
                <c:pt idx="6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F-479A-B863-5BB2C2F08C88}"/>
            </c:ext>
          </c:extLst>
        </c:ser>
        <c:ser>
          <c:idx val="1"/>
          <c:order val="5"/>
          <c:tx>
            <c:strRef>
              <c:f>'LBF Temastatistik'!$I$110</c:f>
              <c:strCache>
                <c:ptCount val="1"/>
                <c:pt idx="0">
                  <c:v>Gentofte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Temastatistik'!$B$110:$H$110</c:f>
              <c:numCache>
                <c:formatCode>General</c:formatCode>
                <c:ptCount val="7"/>
                <c:pt idx="0">
                  <c:v>31.2</c:v>
                </c:pt>
                <c:pt idx="1">
                  <c:v>29.5</c:v>
                </c:pt>
                <c:pt idx="2">
                  <c:v>28.9</c:v>
                </c:pt>
                <c:pt idx="3">
                  <c:v>28.3</c:v>
                </c:pt>
                <c:pt idx="4">
                  <c:v>26.9</c:v>
                </c:pt>
                <c:pt idx="5">
                  <c:v>29.8</c:v>
                </c:pt>
                <c:pt idx="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CF-479A-B863-5BB2C2F08C88}"/>
            </c:ext>
          </c:extLst>
        </c:ser>
        <c:ser>
          <c:idx val="2"/>
          <c:order val="6"/>
          <c:tx>
            <c:strRef>
              <c:f>'LBF Temastatistik'!$I$111</c:f>
              <c:strCache>
                <c:ptCount val="1"/>
                <c:pt idx="0">
                  <c:v>Herlev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Temastatistik'!$B$111:$H$111</c:f>
              <c:numCache>
                <c:formatCode>General</c:formatCode>
                <c:ptCount val="7"/>
                <c:pt idx="0">
                  <c:v>27.1</c:v>
                </c:pt>
                <c:pt idx="1">
                  <c:v>25.6</c:v>
                </c:pt>
                <c:pt idx="2">
                  <c:v>25.5</c:v>
                </c:pt>
                <c:pt idx="3">
                  <c:v>26</c:v>
                </c:pt>
                <c:pt idx="4">
                  <c:v>33.1</c:v>
                </c:pt>
                <c:pt idx="5">
                  <c:v>33.5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CF-479A-B863-5BB2C2F08C88}"/>
            </c:ext>
          </c:extLst>
        </c:ser>
        <c:ser>
          <c:idx val="3"/>
          <c:order val="7"/>
          <c:tx>
            <c:strRef>
              <c:f>'LBF Temastatistik'!$I$112</c:f>
              <c:strCache>
                <c:ptCount val="1"/>
                <c:pt idx="0">
                  <c:v>Lyngby-Taarbæk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Temastatistik'!$B$112:$H$112</c:f>
              <c:numCache>
                <c:formatCode>General</c:formatCode>
                <c:ptCount val="7"/>
                <c:pt idx="0">
                  <c:v>27.6</c:v>
                </c:pt>
                <c:pt idx="1">
                  <c:v>28.1</c:v>
                </c:pt>
                <c:pt idx="2">
                  <c:v>29.8</c:v>
                </c:pt>
                <c:pt idx="3">
                  <c:v>31.8</c:v>
                </c:pt>
                <c:pt idx="4">
                  <c:v>36.5</c:v>
                </c:pt>
                <c:pt idx="5">
                  <c:v>42.5</c:v>
                </c:pt>
                <c:pt idx="6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CF-479A-B863-5BB2C2F08C88}"/>
            </c:ext>
          </c:extLst>
        </c:ser>
        <c:ser>
          <c:idx val="4"/>
          <c:order val="8"/>
          <c:tx>
            <c:strRef>
              <c:f>'LBF Temastatistik'!$I$113</c:f>
              <c:strCache>
                <c:ptCount val="1"/>
                <c:pt idx="0">
                  <c:v>København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Temastatistik'!$B$113:$H$113</c:f>
              <c:numCache>
                <c:formatCode>General</c:formatCode>
                <c:ptCount val="7"/>
                <c:pt idx="0">
                  <c:v>28.1</c:v>
                </c:pt>
                <c:pt idx="1">
                  <c:v>26.9</c:v>
                </c:pt>
                <c:pt idx="2">
                  <c:v>27.5</c:v>
                </c:pt>
                <c:pt idx="3">
                  <c:v>29.6</c:v>
                </c:pt>
                <c:pt idx="4">
                  <c:v>31.7</c:v>
                </c:pt>
                <c:pt idx="5">
                  <c:v>35.5</c:v>
                </c:pt>
                <c:pt idx="6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CF-479A-B863-5BB2C2F08C88}"/>
            </c:ext>
          </c:extLst>
        </c:ser>
        <c:ser>
          <c:idx val="5"/>
          <c:order val="9"/>
          <c:tx>
            <c:strRef>
              <c:f>'LBF Temastatistik'!$I$114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Temastatistik'!$B$114:$H$114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9CF-479A-B863-5BB2C2F08C88}"/>
            </c:ext>
          </c:extLst>
        </c:ser>
        <c:ser>
          <c:idx val="6"/>
          <c:order val="10"/>
          <c:tx>
            <c:strRef>
              <c:f>'LBF Temastatistik'!$I$115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Temastatistik'!$B$115:$H$115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CF-479A-B863-5BB2C2F08C88}"/>
            </c:ext>
          </c:extLst>
        </c:ser>
        <c:ser>
          <c:idx val="7"/>
          <c:order val="11"/>
          <c:tx>
            <c:strRef>
              <c:f>'LBF Temastatistik'!$I$116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Temastatistik'!$B$116:$H$116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9CF-479A-B863-5BB2C2F08C88}"/>
            </c:ext>
          </c:extLst>
        </c:ser>
        <c:ser>
          <c:idx val="8"/>
          <c:order val="12"/>
          <c:tx>
            <c:strRef>
              <c:f>'LBF Temastatistik'!$I$117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Temastatistik'!$B$117:$H$117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CF-479A-B863-5BB2C2F08C88}"/>
            </c:ext>
          </c:extLst>
        </c:ser>
        <c:ser>
          <c:idx val="9"/>
          <c:order val="13"/>
          <c:tx>
            <c:strRef>
              <c:f>'LBF Temastatistik'!$I$118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CF-479A-B863-5BB2C2F08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Temastatistik'!$B$118:$H$118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9CF-479A-B863-5BB2C2F0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986112"/>
        <c:axId val="647986472"/>
      </c:lineChart>
      <c:catAx>
        <c:axId val="647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472"/>
        <c:crosses val="autoZero"/>
        <c:auto val="1"/>
        <c:lblAlgn val="ctr"/>
        <c:lblOffset val="100"/>
        <c:noMultiLvlLbl val="0"/>
      </c:catAx>
      <c:valAx>
        <c:axId val="647986472"/>
        <c:scaling>
          <c:orientation val="minMax"/>
          <c:max val="61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Kroner pr. m2. pr.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Udvikling af udgifter til renovation 2017-2023 i kr/m² for alle 98 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'LBF Temastatistik'!$A$6</c:f>
              <c:strCache>
                <c:ptCount val="1"/>
                <c:pt idx="0">
                  <c:v>Albertslund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Temastatistik'!$B$6:$H$6</c:f>
              <c:numCache>
                <c:formatCode>General</c:formatCode>
                <c:ptCount val="7"/>
                <c:pt idx="0">
                  <c:v>34.299999999999997</c:v>
                </c:pt>
                <c:pt idx="1">
                  <c:v>30.4</c:v>
                </c:pt>
                <c:pt idx="2">
                  <c:v>30.7</c:v>
                </c:pt>
                <c:pt idx="3">
                  <c:v>33.299999999999997</c:v>
                </c:pt>
                <c:pt idx="4">
                  <c:v>33.799999999999997</c:v>
                </c:pt>
                <c:pt idx="5">
                  <c:v>34.700000000000003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F7-48C0-ACDC-B0F451662DA4}"/>
            </c:ext>
          </c:extLst>
        </c:ser>
        <c:ser>
          <c:idx val="1"/>
          <c:order val="1"/>
          <c:tx>
            <c:strRef>
              <c:f>'LBF Temastatistik'!$A$7</c:f>
              <c:strCache>
                <c:ptCount val="1"/>
                <c:pt idx="0">
                  <c:v>Allerød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Temastatistik'!$B$7:$H$7</c:f>
              <c:numCache>
                <c:formatCode>General</c:formatCode>
                <c:ptCount val="7"/>
                <c:pt idx="0">
                  <c:v>27.4</c:v>
                </c:pt>
                <c:pt idx="1">
                  <c:v>28.3</c:v>
                </c:pt>
                <c:pt idx="2">
                  <c:v>28.1</c:v>
                </c:pt>
                <c:pt idx="3">
                  <c:v>33.9</c:v>
                </c:pt>
                <c:pt idx="4">
                  <c:v>40.200000000000003</c:v>
                </c:pt>
                <c:pt idx="5">
                  <c:v>44.9</c:v>
                </c:pt>
                <c:pt idx="6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F7-48C0-ACDC-B0F451662DA4}"/>
            </c:ext>
          </c:extLst>
        </c:ser>
        <c:ser>
          <c:idx val="2"/>
          <c:order val="2"/>
          <c:tx>
            <c:strRef>
              <c:f>'LBF Temastatistik'!$A$8</c:f>
              <c:strCache>
                <c:ptCount val="1"/>
                <c:pt idx="0">
                  <c:v>Assens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Temastatistik'!$B$8:$H$8</c:f>
              <c:numCache>
                <c:formatCode>General</c:formatCode>
                <c:ptCount val="7"/>
                <c:pt idx="0">
                  <c:v>30.5</c:v>
                </c:pt>
                <c:pt idx="1">
                  <c:v>31.5</c:v>
                </c:pt>
                <c:pt idx="2">
                  <c:v>32.4</c:v>
                </c:pt>
                <c:pt idx="3">
                  <c:v>34.5</c:v>
                </c:pt>
                <c:pt idx="4">
                  <c:v>36.1</c:v>
                </c:pt>
                <c:pt idx="5">
                  <c:v>38.799999999999997</c:v>
                </c:pt>
                <c:pt idx="6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7-48C0-ACDC-B0F451662DA4}"/>
            </c:ext>
          </c:extLst>
        </c:ser>
        <c:ser>
          <c:idx val="3"/>
          <c:order val="3"/>
          <c:tx>
            <c:strRef>
              <c:f>'LBF Temastatistik'!$A$9</c:f>
              <c:strCache>
                <c:ptCount val="1"/>
                <c:pt idx="0">
                  <c:v>Ballerup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Temastatistik'!$B$9:$H$9</c:f>
              <c:numCache>
                <c:formatCode>General</c:formatCode>
                <c:ptCount val="7"/>
                <c:pt idx="0">
                  <c:v>24.1</c:v>
                </c:pt>
                <c:pt idx="1">
                  <c:v>24</c:v>
                </c:pt>
                <c:pt idx="2">
                  <c:v>22.9</c:v>
                </c:pt>
                <c:pt idx="3">
                  <c:v>26.1</c:v>
                </c:pt>
                <c:pt idx="4">
                  <c:v>27.7</c:v>
                </c:pt>
                <c:pt idx="5">
                  <c:v>29.1</c:v>
                </c:pt>
                <c:pt idx="6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7-48C0-ACDC-B0F451662DA4}"/>
            </c:ext>
          </c:extLst>
        </c:ser>
        <c:ser>
          <c:idx val="4"/>
          <c:order val="4"/>
          <c:tx>
            <c:strRef>
              <c:f>'LBF Temastatistik'!$A$10</c:f>
              <c:strCache>
                <c:ptCount val="1"/>
                <c:pt idx="0">
                  <c:v>Billund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Temastatistik'!$B$10:$H$10</c:f>
              <c:numCache>
                <c:formatCode>General</c:formatCode>
                <c:ptCount val="7"/>
                <c:pt idx="0">
                  <c:v>31.7</c:v>
                </c:pt>
                <c:pt idx="1">
                  <c:v>30.7</c:v>
                </c:pt>
                <c:pt idx="2">
                  <c:v>31.4</c:v>
                </c:pt>
                <c:pt idx="3">
                  <c:v>32.700000000000003</c:v>
                </c:pt>
                <c:pt idx="4">
                  <c:v>36.700000000000003</c:v>
                </c:pt>
                <c:pt idx="5">
                  <c:v>44.8</c:v>
                </c:pt>
                <c:pt idx="6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F7-48C0-ACDC-B0F451662DA4}"/>
            </c:ext>
          </c:extLst>
        </c:ser>
        <c:ser>
          <c:idx val="5"/>
          <c:order val="5"/>
          <c:tx>
            <c:strRef>
              <c:f>'LBF Temastatistik'!$A$11</c:f>
              <c:strCache>
                <c:ptCount val="1"/>
                <c:pt idx="0">
                  <c:v>Bornholm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Temastatistik'!$B$11:$H$11</c:f>
              <c:numCache>
                <c:formatCode>General</c:formatCode>
                <c:ptCount val="7"/>
                <c:pt idx="0">
                  <c:v>39.6</c:v>
                </c:pt>
                <c:pt idx="1">
                  <c:v>39.6</c:v>
                </c:pt>
                <c:pt idx="2">
                  <c:v>39.700000000000003</c:v>
                </c:pt>
                <c:pt idx="3">
                  <c:v>39.1</c:v>
                </c:pt>
                <c:pt idx="4">
                  <c:v>45.6</c:v>
                </c:pt>
                <c:pt idx="5">
                  <c:v>58</c:v>
                </c:pt>
                <c:pt idx="6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7-48C0-ACDC-B0F451662DA4}"/>
            </c:ext>
          </c:extLst>
        </c:ser>
        <c:ser>
          <c:idx val="6"/>
          <c:order val="6"/>
          <c:tx>
            <c:strRef>
              <c:f>'LBF Temastatistik'!$A$12</c:f>
              <c:strCache>
                <c:ptCount val="1"/>
                <c:pt idx="0">
                  <c:v>Brøndby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Temastatistik'!$B$12:$H$12</c:f>
              <c:numCache>
                <c:formatCode>General</c:formatCode>
                <c:ptCount val="7"/>
                <c:pt idx="0">
                  <c:v>25.9</c:v>
                </c:pt>
                <c:pt idx="1">
                  <c:v>26.3</c:v>
                </c:pt>
                <c:pt idx="2">
                  <c:v>25.5</c:v>
                </c:pt>
                <c:pt idx="3">
                  <c:v>27.9</c:v>
                </c:pt>
                <c:pt idx="4">
                  <c:v>29.2</c:v>
                </c:pt>
                <c:pt idx="5">
                  <c:v>29.5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F7-48C0-ACDC-B0F451662DA4}"/>
            </c:ext>
          </c:extLst>
        </c:ser>
        <c:ser>
          <c:idx val="7"/>
          <c:order val="7"/>
          <c:tx>
            <c:strRef>
              <c:f>'LBF Temastatistik'!$A$13</c:f>
              <c:strCache>
                <c:ptCount val="1"/>
                <c:pt idx="0">
                  <c:v>Brønderslev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Temastatistik'!$B$13:$H$13</c:f>
              <c:numCache>
                <c:formatCode>General</c:formatCode>
                <c:ptCount val="7"/>
                <c:pt idx="0">
                  <c:v>28.8</c:v>
                </c:pt>
                <c:pt idx="1">
                  <c:v>27.7</c:v>
                </c:pt>
                <c:pt idx="2">
                  <c:v>30.6</c:v>
                </c:pt>
                <c:pt idx="3">
                  <c:v>30</c:v>
                </c:pt>
                <c:pt idx="4">
                  <c:v>37</c:v>
                </c:pt>
                <c:pt idx="5">
                  <c:v>36.1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F7-48C0-ACDC-B0F451662DA4}"/>
            </c:ext>
          </c:extLst>
        </c:ser>
        <c:ser>
          <c:idx val="8"/>
          <c:order val="8"/>
          <c:tx>
            <c:strRef>
              <c:f>'LBF Temastatistik'!$A$14</c:f>
              <c:strCache>
                <c:ptCount val="1"/>
                <c:pt idx="0">
                  <c:v>Dragør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Temastatistik'!$B$14:$H$14</c:f>
              <c:numCache>
                <c:formatCode>General</c:formatCode>
                <c:ptCount val="7"/>
                <c:pt idx="0">
                  <c:v>18.899999999999999</c:v>
                </c:pt>
                <c:pt idx="1">
                  <c:v>19.5</c:v>
                </c:pt>
                <c:pt idx="2">
                  <c:v>21.1</c:v>
                </c:pt>
                <c:pt idx="3">
                  <c:v>22.6</c:v>
                </c:pt>
                <c:pt idx="4">
                  <c:v>27</c:v>
                </c:pt>
                <c:pt idx="5">
                  <c:v>36.799999999999997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F7-48C0-ACDC-B0F451662DA4}"/>
            </c:ext>
          </c:extLst>
        </c:ser>
        <c:ser>
          <c:idx val="9"/>
          <c:order val="9"/>
          <c:tx>
            <c:strRef>
              <c:f>'LBF Temastatistik'!$A$15</c:f>
              <c:strCache>
                <c:ptCount val="1"/>
                <c:pt idx="0">
                  <c:v>Egedal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Temastatistik'!$B$15:$H$15</c:f>
              <c:numCache>
                <c:formatCode>General</c:formatCode>
                <c:ptCount val="7"/>
                <c:pt idx="0">
                  <c:v>29.2</c:v>
                </c:pt>
                <c:pt idx="1">
                  <c:v>30.2</c:v>
                </c:pt>
                <c:pt idx="2">
                  <c:v>37.6</c:v>
                </c:pt>
                <c:pt idx="3">
                  <c:v>40</c:v>
                </c:pt>
                <c:pt idx="4">
                  <c:v>43.4</c:v>
                </c:pt>
                <c:pt idx="5">
                  <c:v>55</c:v>
                </c:pt>
                <c:pt idx="6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6F7-48C0-ACDC-B0F451662DA4}"/>
            </c:ext>
          </c:extLst>
        </c:ser>
        <c:ser>
          <c:idx val="10"/>
          <c:order val="10"/>
          <c:tx>
            <c:strRef>
              <c:f>'LBF Temastatistik'!$A$16</c:f>
              <c:strCache>
                <c:ptCount val="1"/>
                <c:pt idx="0">
                  <c:v>Esbjerg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Temastatistik'!$B$16:$H$16</c:f>
              <c:numCache>
                <c:formatCode>General</c:formatCode>
                <c:ptCount val="7"/>
                <c:pt idx="0">
                  <c:v>20.8</c:v>
                </c:pt>
                <c:pt idx="1">
                  <c:v>20</c:v>
                </c:pt>
                <c:pt idx="2">
                  <c:v>21</c:v>
                </c:pt>
                <c:pt idx="3">
                  <c:v>23.9</c:v>
                </c:pt>
                <c:pt idx="4">
                  <c:v>28</c:v>
                </c:pt>
                <c:pt idx="5">
                  <c:v>30.9</c:v>
                </c:pt>
                <c:pt idx="6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F7-48C0-ACDC-B0F451662DA4}"/>
            </c:ext>
          </c:extLst>
        </c:ser>
        <c:ser>
          <c:idx val="11"/>
          <c:order val="11"/>
          <c:tx>
            <c:strRef>
              <c:f>'LBF Temastatistik'!$A$17</c:f>
              <c:strCache>
                <c:ptCount val="1"/>
                <c:pt idx="0">
                  <c:v>Fanø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Temastatistik'!$B$17:$H$17</c:f>
              <c:numCache>
                <c:formatCode>General</c:formatCode>
                <c:ptCount val="7"/>
                <c:pt idx="0">
                  <c:v>27.2</c:v>
                </c:pt>
                <c:pt idx="1">
                  <c:v>23.3</c:v>
                </c:pt>
                <c:pt idx="2">
                  <c:v>40.200000000000003</c:v>
                </c:pt>
                <c:pt idx="3">
                  <c:v>31.2</c:v>
                </c:pt>
                <c:pt idx="4">
                  <c:v>28.9</c:v>
                </c:pt>
                <c:pt idx="5">
                  <c:v>28.3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F7-48C0-ACDC-B0F451662DA4}"/>
            </c:ext>
          </c:extLst>
        </c:ser>
        <c:ser>
          <c:idx val="12"/>
          <c:order val="12"/>
          <c:tx>
            <c:strRef>
              <c:f>'LBF Temastatistik'!$A$18</c:f>
              <c:strCache>
                <c:ptCount val="1"/>
                <c:pt idx="0">
                  <c:v>Favrskov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Temastatistik'!$B$18:$H$18</c:f>
              <c:numCache>
                <c:formatCode>General</c:formatCode>
                <c:ptCount val="7"/>
                <c:pt idx="0">
                  <c:v>28.5</c:v>
                </c:pt>
                <c:pt idx="1">
                  <c:v>27.8</c:v>
                </c:pt>
                <c:pt idx="2">
                  <c:v>31.4</c:v>
                </c:pt>
                <c:pt idx="3">
                  <c:v>34.6</c:v>
                </c:pt>
                <c:pt idx="4">
                  <c:v>37.5</c:v>
                </c:pt>
                <c:pt idx="5">
                  <c:v>39.5</c:v>
                </c:pt>
                <c:pt idx="6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F7-48C0-ACDC-B0F451662DA4}"/>
            </c:ext>
          </c:extLst>
        </c:ser>
        <c:ser>
          <c:idx val="13"/>
          <c:order val="13"/>
          <c:tx>
            <c:strRef>
              <c:f>'LBF Temastatistik'!$A$19</c:f>
              <c:strCache>
                <c:ptCount val="1"/>
                <c:pt idx="0">
                  <c:v>Faxe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Temastatistik'!$B$19:$H$19</c:f>
              <c:numCache>
                <c:formatCode>General</c:formatCode>
                <c:ptCount val="7"/>
                <c:pt idx="0">
                  <c:v>32.6</c:v>
                </c:pt>
                <c:pt idx="1">
                  <c:v>33.1</c:v>
                </c:pt>
                <c:pt idx="2">
                  <c:v>31.6</c:v>
                </c:pt>
                <c:pt idx="3">
                  <c:v>34.200000000000003</c:v>
                </c:pt>
                <c:pt idx="4">
                  <c:v>37.4</c:v>
                </c:pt>
                <c:pt idx="5">
                  <c:v>44.2</c:v>
                </c:pt>
                <c:pt idx="6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6F7-48C0-ACDC-B0F451662DA4}"/>
            </c:ext>
          </c:extLst>
        </c:ser>
        <c:ser>
          <c:idx val="14"/>
          <c:order val="14"/>
          <c:tx>
            <c:strRef>
              <c:f>'LBF Temastatistik'!$A$20</c:f>
              <c:strCache>
                <c:ptCount val="1"/>
                <c:pt idx="0">
                  <c:v>Fredensborg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Temastatistik'!$B$20:$H$20</c:f>
              <c:numCache>
                <c:formatCode>General</c:formatCode>
                <c:ptCount val="7"/>
                <c:pt idx="0">
                  <c:v>28.4</c:v>
                </c:pt>
                <c:pt idx="1">
                  <c:v>28.4</c:v>
                </c:pt>
                <c:pt idx="2">
                  <c:v>28.8</c:v>
                </c:pt>
                <c:pt idx="3">
                  <c:v>33.5</c:v>
                </c:pt>
                <c:pt idx="4">
                  <c:v>36.1</c:v>
                </c:pt>
                <c:pt idx="5">
                  <c:v>40.4</c:v>
                </c:pt>
                <c:pt idx="6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6F7-48C0-ACDC-B0F451662DA4}"/>
            </c:ext>
          </c:extLst>
        </c:ser>
        <c:ser>
          <c:idx val="15"/>
          <c:order val="15"/>
          <c:tx>
            <c:strRef>
              <c:f>'LBF Temastatistik'!$A$21</c:f>
              <c:strCache>
                <c:ptCount val="1"/>
                <c:pt idx="0">
                  <c:v>Fredericia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Temastatistik'!$B$21:$H$21</c:f>
              <c:numCache>
                <c:formatCode>General</c:formatCode>
                <c:ptCount val="7"/>
                <c:pt idx="0">
                  <c:v>27.6</c:v>
                </c:pt>
                <c:pt idx="1">
                  <c:v>28.3</c:v>
                </c:pt>
                <c:pt idx="2">
                  <c:v>28.8</c:v>
                </c:pt>
                <c:pt idx="3">
                  <c:v>35.200000000000003</c:v>
                </c:pt>
                <c:pt idx="4">
                  <c:v>35.9</c:v>
                </c:pt>
                <c:pt idx="5">
                  <c:v>28.5</c:v>
                </c:pt>
                <c:pt idx="6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F7-48C0-ACDC-B0F451662DA4}"/>
            </c:ext>
          </c:extLst>
        </c:ser>
        <c:ser>
          <c:idx val="16"/>
          <c:order val="16"/>
          <c:tx>
            <c:strRef>
              <c:f>'LBF Temastatistik'!$A$22</c:f>
              <c:strCache>
                <c:ptCount val="1"/>
                <c:pt idx="0">
                  <c:v>Frederiksberg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Temastatistik'!$B$22:$H$22</c:f>
              <c:numCache>
                <c:formatCode>General</c:formatCode>
                <c:ptCount val="7"/>
                <c:pt idx="0">
                  <c:v>26.2</c:v>
                </c:pt>
                <c:pt idx="1">
                  <c:v>26.5</c:v>
                </c:pt>
                <c:pt idx="2">
                  <c:v>27.1</c:v>
                </c:pt>
                <c:pt idx="3">
                  <c:v>28.2</c:v>
                </c:pt>
                <c:pt idx="4">
                  <c:v>31.6</c:v>
                </c:pt>
                <c:pt idx="5">
                  <c:v>30.2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6F7-48C0-ACDC-B0F451662DA4}"/>
            </c:ext>
          </c:extLst>
        </c:ser>
        <c:ser>
          <c:idx val="17"/>
          <c:order val="17"/>
          <c:tx>
            <c:strRef>
              <c:f>'LBF Temastatistik'!$A$23</c:f>
              <c:strCache>
                <c:ptCount val="1"/>
                <c:pt idx="0">
                  <c:v>Frederikshavn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Temastatistik'!$B$23:$H$23</c:f>
              <c:numCache>
                <c:formatCode>General</c:formatCode>
                <c:ptCount val="7"/>
                <c:pt idx="0">
                  <c:v>23.7</c:v>
                </c:pt>
                <c:pt idx="1">
                  <c:v>24.3</c:v>
                </c:pt>
                <c:pt idx="2">
                  <c:v>24.1</c:v>
                </c:pt>
                <c:pt idx="3">
                  <c:v>25.1</c:v>
                </c:pt>
                <c:pt idx="4">
                  <c:v>25.9</c:v>
                </c:pt>
                <c:pt idx="5">
                  <c:v>27.6</c:v>
                </c:pt>
                <c:pt idx="6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6F7-48C0-ACDC-B0F451662DA4}"/>
            </c:ext>
          </c:extLst>
        </c:ser>
        <c:ser>
          <c:idx val="18"/>
          <c:order val="18"/>
          <c:tx>
            <c:strRef>
              <c:f>'LBF Temastatistik'!$A$24</c:f>
              <c:strCache>
                <c:ptCount val="1"/>
                <c:pt idx="0">
                  <c:v>Frederikssund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Temastatistik'!$B$24:$H$24</c:f>
              <c:numCache>
                <c:formatCode>General</c:formatCode>
                <c:ptCount val="7"/>
                <c:pt idx="0">
                  <c:v>34</c:v>
                </c:pt>
                <c:pt idx="1">
                  <c:v>38.1</c:v>
                </c:pt>
                <c:pt idx="2">
                  <c:v>39.1</c:v>
                </c:pt>
                <c:pt idx="3">
                  <c:v>43.2</c:v>
                </c:pt>
                <c:pt idx="4">
                  <c:v>42.6</c:v>
                </c:pt>
                <c:pt idx="5">
                  <c:v>44.1</c:v>
                </c:pt>
                <c:pt idx="6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F7-48C0-ACDC-B0F451662DA4}"/>
            </c:ext>
          </c:extLst>
        </c:ser>
        <c:ser>
          <c:idx val="19"/>
          <c:order val="19"/>
          <c:tx>
            <c:strRef>
              <c:f>'LBF Temastatistik'!$A$25</c:f>
              <c:strCache>
                <c:ptCount val="1"/>
                <c:pt idx="0">
                  <c:v>Furesø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Temastatistik'!$B$25:$H$25</c:f>
              <c:numCache>
                <c:formatCode>General</c:formatCode>
                <c:ptCount val="7"/>
                <c:pt idx="0">
                  <c:v>30.1</c:v>
                </c:pt>
                <c:pt idx="1">
                  <c:v>34.200000000000003</c:v>
                </c:pt>
                <c:pt idx="2">
                  <c:v>33</c:v>
                </c:pt>
                <c:pt idx="3">
                  <c:v>34.799999999999997</c:v>
                </c:pt>
                <c:pt idx="4">
                  <c:v>35</c:v>
                </c:pt>
                <c:pt idx="5">
                  <c:v>32.9</c:v>
                </c:pt>
                <c:pt idx="6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6F7-48C0-ACDC-B0F451662DA4}"/>
            </c:ext>
          </c:extLst>
        </c:ser>
        <c:ser>
          <c:idx val="20"/>
          <c:order val="20"/>
          <c:tx>
            <c:strRef>
              <c:f>'LBF Temastatistik'!$A$26</c:f>
              <c:strCache>
                <c:ptCount val="1"/>
                <c:pt idx="0">
                  <c:v>Faaborg-Midtfyn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Temastatistik'!$B$26:$H$26</c:f>
              <c:numCache>
                <c:formatCode>General</c:formatCode>
                <c:ptCount val="7"/>
                <c:pt idx="0">
                  <c:v>33.9</c:v>
                </c:pt>
                <c:pt idx="1">
                  <c:v>32.200000000000003</c:v>
                </c:pt>
                <c:pt idx="2">
                  <c:v>33.200000000000003</c:v>
                </c:pt>
                <c:pt idx="3">
                  <c:v>32.1</c:v>
                </c:pt>
                <c:pt idx="4">
                  <c:v>34.200000000000003</c:v>
                </c:pt>
                <c:pt idx="5">
                  <c:v>37.799999999999997</c:v>
                </c:pt>
                <c:pt idx="6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6F7-48C0-ACDC-B0F451662DA4}"/>
            </c:ext>
          </c:extLst>
        </c:ser>
        <c:ser>
          <c:idx val="21"/>
          <c:order val="21"/>
          <c:tx>
            <c:strRef>
              <c:f>'LBF Temastatistik'!$A$27</c:f>
              <c:strCache>
                <c:ptCount val="1"/>
                <c:pt idx="0">
                  <c:v>Gentofte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Temastatistik'!$B$27:$H$27</c:f>
              <c:numCache>
                <c:formatCode>General</c:formatCode>
                <c:ptCount val="7"/>
                <c:pt idx="0">
                  <c:v>31.2</c:v>
                </c:pt>
                <c:pt idx="1">
                  <c:v>29.5</c:v>
                </c:pt>
                <c:pt idx="2">
                  <c:v>28.9</c:v>
                </c:pt>
                <c:pt idx="3">
                  <c:v>28.3</c:v>
                </c:pt>
                <c:pt idx="4">
                  <c:v>26.9</c:v>
                </c:pt>
                <c:pt idx="5">
                  <c:v>29.8</c:v>
                </c:pt>
                <c:pt idx="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F7-48C0-ACDC-B0F451662DA4}"/>
            </c:ext>
          </c:extLst>
        </c:ser>
        <c:ser>
          <c:idx val="22"/>
          <c:order val="22"/>
          <c:tx>
            <c:strRef>
              <c:f>'LBF Temastatistik'!$A$28</c:f>
              <c:strCache>
                <c:ptCount val="1"/>
                <c:pt idx="0">
                  <c:v>Gladsaxe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Temastatistik'!$B$28:$H$28</c:f>
              <c:numCache>
                <c:formatCode>General</c:formatCode>
                <c:ptCount val="7"/>
                <c:pt idx="0">
                  <c:v>29.2</c:v>
                </c:pt>
                <c:pt idx="1">
                  <c:v>28.5</c:v>
                </c:pt>
                <c:pt idx="2">
                  <c:v>30.1</c:v>
                </c:pt>
                <c:pt idx="3">
                  <c:v>32.6</c:v>
                </c:pt>
                <c:pt idx="4">
                  <c:v>35.200000000000003</c:v>
                </c:pt>
                <c:pt idx="5">
                  <c:v>34.700000000000003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F7-48C0-ACDC-B0F451662DA4}"/>
            </c:ext>
          </c:extLst>
        </c:ser>
        <c:ser>
          <c:idx val="23"/>
          <c:order val="23"/>
          <c:tx>
            <c:strRef>
              <c:f>'LBF Temastatistik'!$A$29</c:f>
              <c:strCache>
                <c:ptCount val="1"/>
                <c:pt idx="0">
                  <c:v>Glostrup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Temastatistik'!$B$29:$H$29</c:f>
              <c:numCache>
                <c:formatCode>General</c:formatCode>
                <c:ptCount val="7"/>
                <c:pt idx="0">
                  <c:v>29.8</c:v>
                </c:pt>
                <c:pt idx="1">
                  <c:v>27.4</c:v>
                </c:pt>
                <c:pt idx="2">
                  <c:v>32.4</c:v>
                </c:pt>
                <c:pt idx="3">
                  <c:v>36.799999999999997</c:v>
                </c:pt>
                <c:pt idx="4">
                  <c:v>40.799999999999997</c:v>
                </c:pt>
                <c:pt idx="5">
                  <c:v>45.3</c:v>
                </c:pt>
                <c:pt idx="6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F7-48C0-ACDC-B0F451662DA4}"/>
            </c:ext>
          </c:extLst>
        </c:ser>
        <c:ser>
          <c:idx val="24"/>
          <c:order val="24"/>
          <c:tx>
            <c:strRef>
              <c:f>'LBF Temastatistik'!$A$30</c:f>
              <c:strCache>
                <c:ptCount val="1"/>
                <c:pt idx="0">
                  <c:v>Greve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Temastatistik'!$B$30:$H$30</c:f>
              <c:numCache>
                <c:formatCode>General</c:formatCode>
                <c:ptCount val="7"/>
                <c:pt idx="0">
                  <c:v>21.6</c:v>
                </c:pt>
                <c:pt idx="1">
                  <c:v>21.8</c:v>
                </c:pt>
                <c:pt idx="2">
                  <c:v>22.1</c:v>
                </c:pt>
                <c:pt idx="3">
                  <c:v>27.9</c:v>
                </c:pt>
                <c:pt idx="4">
                  <c:v>28.7</c:v>
                </c:pt>
                <c:pt idx="5">
                  <c:v>36</c:v>
                </c:pt>
                <c:pt idx="6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F7-48C0-ACDC-B0F451662DA4}"/>
            </c:ext>
          </c:extLst>
        </c:ser>
        <c:ser>
          <c:idx val="25"/>
          <c:order val="25"/>
          <c:tx>
            <c:strRef>
              <c:f>'LBF Temastatistik'!$A$31</c:f>
              <c:strCache>
                <c:ptCount val="1"/>
                <c:pt idx="0">
                  <c:v>Gribskov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Temastatistik'!$B$31:$H$31</c:f>
              <c:numCache>
                <c:formatCode>General</c:formatCode>
                <c:ptCount val="7"/>
                <c:pt idx="0">
                  <c:v>32.200000000000003</c:v>
                </c:pt>
                <c:pt idx="1">
                  <c:v>33.9</c:v>
                </c:pt>
                <c:pt idx="2">
                  <c:v>35.200000000000003</c:v>
                </c:pt>
                <c:pt idx="3">
                  <c:v>33.6</c:v>
                </c:pt>
                <c:pt idx="4">
                  <c:v>36.700000000000003</c:v>
                </c:pt>
                <c:pt idx="5">
                  <c:v>36</c:v>
                </c:pt>
                <c:pt idx="6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F7-48C0-ACDC-B0F451662DA4}"/>
            </c:ext>
          </c:extLst>
        </c:ser>
        <c:ser>
          <c:idx val="26"/>
          <c:order val="26"/>
          <c:tx>
            <c:strRef>
              <c:f>'LBF Temastatistik'!$A$32</c:f>
              <c:strCache>
                <c:ptCount val="1"/>
                <c:pt idx="0">
                  <c:v>Guldborgsund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Temastatistik'!$B$32:$H$32</c:f>
              <c:numCache>
                <c:formatCode>General</c:formatCode>
                <c:ptCount val="7"/>
                <c:pt idx="0">
                  <c:v>26.3</c:v>
                </c:pt>
                <c:pt idx="1">
                  <c:v>26.4</c:v>
                </c:pt>
                <c:pt idx="2">
                  <c:v>27.4</c:v>
                </c:pt>
                <c:pt idx="3">
                  <c:v>28</c:v>
                </c:pt>
                <c:pt idx="4">
                  <c:v>29.1</c:v>
                </c:pt>
                <c:pt idx="5">
                  <c:v>29.5</c:v>
                </c:pt>
                <c:pt idx="6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F7-48C0-ACDC-B0F451662DA4}"/>
            </c:ext>
          </c:extLst>
        </c:ser>
        <c:ser>
          <c:idx val="27"/>
          <c:order val="27"/>
          <c:tx>
            <c:strRef>
              <c:f>'LBF Temastatistik'!$A$33</c:f>
              <c:strCache>
                <c:ptCount val="1"/>
                <c:pt idx="0">
                  <c:v>Haderslev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Temastatistik'!$B$33:$H$33</c:f>
              <c:numCache>
                <c:formatCode>General</c:formatCode>
                <c:ptCount val="7"/>
                <c:pt idx="0">
                  <c:v>26</c:v>
                </c:pt>
                <c:pt idx="1">
                  <c:v>26.5</c:v>
                </c:pt>
                <c:pt idx="2">
                  <c:v>28.5</c:v>
                </c:pt>
                <c:pt idx="3">
                  <c:v>29.2</c:v>
                </c:pt>
                <c:pt idx="4">
                  <c:v>33.6</c:v>
                </c:pt>
                <c:pt idx="5">
                  <c:v>40.4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6F7-48C0-ACDC-B0F451662DA4}"/>
            </c:ext>
          </c:extLst>
        </c:ser>
        <c:ser>
          <c:idx val="28"/>
          <c:order val="28"/>
          <c:tx>
            <c:strRef>
              <c:f>'LBF Temastatistik'!$A$34</c:f>
              <c:strCache>
                <c:ptCount val="1"/>
                <c:pt idx="0">
                  <c:v>Halsnæs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Temastatistik'!$B$34:$H$34</c:f>
              <c:numCache>
                <c:formatCode>General</c:formatCode>
                <c:ptCount val="7"/>
                <c:pt idx="0">
                  <c:v>38</c:v>
                </c:pt>
                <c:pt idx="1">
                  <c:v>38.4</c:v>
                </c:pt>
                <c:pt idx="2">
                  <c:v>40.799999999999997</c:v>
                </c:pt>
                <c:pt idx="3">
                  <c:v>44.9</c:v>
                </c:pt>
                <c:pt idx="4">
                  <c:v>51.9</c:v>
                </c:pt>
                <c:pt idx="5">
                  <c:v>49.4</c:v>
                </c:pt>
                <c:pt idx="6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6F7-48C0-ACDC-B0F451662DA4}"/>
            </c:ext>
          </c:extLst>
        </c:ser>
        <c:ser>
          <c:idx val="29"/>
          <c:order val="29"/>
          <c:tx>
            <c:strRef>
              <c:f>'LBF Temastatistik'!$A$35</c:f>
              <c:strCache>
                <c:ptCount val="1"/>
                <c:pt idx="0">
                  <c:v>Hedensted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Temastatistik'!$B$35:$H$35</c:f>
              <c:numCache>
                <c:formatCode>General</c:formatCode>
                <c:ptCount val="7"/>
                <c:pt idx="0">
                  <c:v>21.1</c:v>
                </c:pt>
                <c:pt idx="1">
                  <c:v>21</c:v>
                </c:pt>
                <c:pt idx="2">
                  <c:v>19.100000000000001</c:v>
                </c:pt>
                <c:pt idx="3">
                  <c:v>18.7</c:v>
                </c:pt>
                <c:pt idx="4">
                  <c:v>22.3</c:v>
                </c:pt>
                <c:pt idx="5">
                  <c:v>32</c:v>
                </c:pt>
                <c:pt idx="6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6F7-48C0-ACDC-B0F451662DA4}"/>
            </c:ext>
          </c:extLst>
        </c:ser>
        <c:ser>
          <c:idx val="30"/>
          <c:order val="30"/>
          <c:tx>
            <c:strRef>
              <c:f>'LBF Temastatistik'!$A$36</c:f>
              <c:strCache>
                <c:ptCount val="1"/>
                <c:pt idx="0">
                  <c:v>Helsingør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Temastatistik'!$B$36:$H$36</c:f>
              <c:numCache>
                <c:formatCode>General</c:formatCode>
                <c:ptCount val="7"/>
                <c:pt idx="0">
                  <c:v>23.4</c:v>
                </c:pt>
                <c:pt idx="1">
                  <c:v>24.6</c:v>
                </c:pt>
                <c:pt idx="2">
                  <c:v>26.6</c:v>
                </c:pt>
                <c:pt idx="3">
                  <c:v>28.3</c:v>
                </c:pt>
                <c:pt idx="4">
                  <c:v>36.1</c:v>
                </c:pt>
                <c:pt idx="5">
                  <c:v>38.799999999999997</c:v>
                </c:pt>
                <c:pt idx="6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6F7-48C0-ACDC-B0F451662DA4}"/>
            </c:ext>
          </c:extLst>
        </c:ser>
        <c:ser>
          <c:idx val="31"/>
          <c:order val="31"/>
          <c:tx>
            <c:strRef>
              <c:f>'LBF Temastatistik'!$A$37</c:f>
              <c:strCache>
                <c:ptCount val="1"/>
                <c:pt idx="0">
                  <c:v>Herlev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Temastatistik'!$B$37:$H$37</c:f>
              <c:numCache>
                <c:formatCode>General</c:formatCode>
                <c:ptCount val="7"/>
                <c:pt idx="0">
                  <c:v>27.1</c:v>
                </c:pt>
                <c:pt idx="1">
                  <c:v>25.6</c:v>
                </c:pt>
                <c:pt idx="2">
                  <c:v>25.5</c:v>
                </c:pt>
                <c:pt idx="3">
                  <c:v>26</c:v>
                </c:pt>
                <c:pt idx="4">
                  <c:v>33.1</c:v>
                </c:pt>
                <c:pt idx="5">
                  <c:v>33.5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F7-48C0-ACDC-B0F451662DA4}"/>
            </c:ext>
          </c:extLst>
        </c:ser>
        <c:ser>
          <c:idx val="32"/>
          <c:order val="32"/>
          <c:tx>
            <c:strRef>
              <c:f>'LBF Temastatistik'!$A$38</c:f>
              <c:strCache>
                <c:ptCount val="1"/>
                <c:pt idx="0">
                  <c:v>Herning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Temastatistik'!$B$38:$H$38</c:f>
              <c:numCache>
                <c:formatCode>General</c:formatCode>
                <c:ptCount val="7"/>
                <c:pt idx="0">
                  <c:v>21.3</c:v>
                </c:pt>
                <c:pt idx="1">
                  <c:v>20.8</c:v>
                </c:pt>
                <c:pt idx="2">
                  <c:v>19.7</c:v>
                </c:pt>
                <c:pt idx="3">
                  <c:v>19.5</c:v>
                </c:pt>
                <c:pt idx="4">
                  <c:v>23.1</c:v>
                </c:pt>
                <c:pt idx="5">
                  <c:v>22.8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6F7-48C0-ACDC-B0F451662DA4}"/>
            </c:ext>
          </c:extLst>
        </c:ser>
        <c:ser>
          <c:idx val="33"/>
          <c:order val="33"/>
          <c:tx>
            <c:strRef>
              <c:f>'LBF Temastatistik'!$A$39</c:f>
              <c:strCache>
                <c:ptCount val="1"/>
                <c:pt idx="0">
                  <c:v>Hillerød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Temastatistik'!$B$39:$H$39</c:f>
              <c:numCache>
                <c:formatCode>General</c:formatCode>
                <c:ptCount val="7"/>
                <c:pt idx="0">
                  <c:v>26.1</c:v>
                </c:pt>
                <c:pt idx="1">
                  <c:v>30.1</c:v>
                </c:pt>
                <c:pt idx="2">
                  <c:v>31.8</c:v>
                </c:pt>
                <c:pt idx="3">
                  <c:v>35.200000000000003</c:v>
                </c:pt>
                <c:pt idx="4">
                  <c:v>38.1</c:v>
                </c:pt>
                <c:pt idx="5">
                  <c:v>40</c:v>
                </c:pt>
                <c:pt idx="6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56F7-48C0-ACDC-B0F451662DA4}"/>
            </c:ext>
          </c:extLst>
        </c:ser>
        <c:ser>
          <c:idx val="34"/>
          <c:order val="34"/>
          <c:tx>
            <c:strRef>
              <c:f>'LBF Temastatistik'!$A$40</c:f>
              <c:strCache>
                <c:ptCount val="1"/>
                <c:pt idx="0">
                  <c:v>Hjørring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Temastatistik'!$B$40:$H$40</c:f>
              <c:numCache>
                <c:formatCode>General</c:formatCode>
                <c:ptCount val="7"/>
                <c:pt idx="0">
                  <c:v>27.4</c:v>
                </c:pt>
                <c:pt idx="1">
                  <c:v>28</c:v>
                </c:pt>
                <c:pt idx="2">
                  <c:v>28.6</c:v>
                </c:pt>
                <c:pt idx="3">
                  <c:v>29.1</c:v>
                </c:pt>
                <c:pt idx="4">
                  <c:v>35.4</c:v>
                </c:pt>
                <c:pt idx="5">
                  <c:v>35.200000000000003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6F7-48C0-ACDC-B0F451662DA4}"/>
            </c:ext>
          </c:extLst>
        </c:ser>
        <c:ser>
          <c:idx val="35"/>
          <c:order val="35"/>
          <c:tx>
            <c:strRef>
              <c:f>'LBF Temastatistik'!$A$41</c:f>
              <c:strCache>
                <c:ptCount val="1"/>
                <c:pt idx="0">
                  <c:v>Holbæk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Temastatistik'!$B$41:$H$41</c:f>
              <c:numCache>
                <c:formatCode>General</c:formatCode>
                <c:ptCount val="7"/>
                <c:pt idx="0">
                  <c:v>35.6</c:v>
                </c:pt>
                <c:pt idx="1">
                  <c:v>35.6</c:v>
                </c:pt>
                <c:pt idx="2">
                  <c:v>35.9</c:v>
                </c:pt>
                <c:pt idx="3">
                  <c:v>35.1</c:v>
                </c:pt>
                <c:pt idx="4">
                  <c:v>36.799999999999997</c:v>
                </c:pt>
                <c:pt idx="5">
                  <c:v>37.6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6F7-48C0-ACDC-B0F451662DA4}"/>
            </c:ext>
          </c:extLst>
        </c:ser>
        <c:ser>
          <c:idx val="36"/>
          <c:order val="36"/>
          <c:tx>
            <c:strRef>
              <c:f>'LBF Temastatistik'!$A$42</c:f>
              <c:strCache>
                <c:ptCount val="1"/>
                <c:pt idx="0">
                  <c:v>Holstebro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Temastatistik'!$B$42:$H$42</c:f>
              <c:numCache>
                <c:formatCode>General</c:formatCode>
                <c:ptCount val="7"/>
                <c:pt idx="0">
                  <c:v>16.899999999999999</c:v>
                </c:pt>
                <c:pt idx="1">
                  <c:v>17.3</c:v>
                </c:pt>
                <c:pt idx="2">
                  <c:v>19.5</c:v>
                </c:pt>
                <c:pt idx="3">
                  <c:v>22.1</c:v>
                </c:pt>
                <c:pt idx="4">
                  <c:v>25.6</c:v>
                </c:pt>
                <c:pt idx="5">
                  <c:v>29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6F7-48C0-ACDC-B0F451662DA4}"/>
            </c:ext>
          </c:extLst>
        </c:ser>
        <c:ser>
          <c:idx val="37"/>
          <c:order val="37"/>
          <c:tx>
            <c:strRef>
              <c:f>'LBF Temastatistik'!$A$43</c:f>
              <c:strCache>
                <c:ptCount val="1"/>
                <c:pt idx="0">
                  <c:v>Horsens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Temastatistik'!$B$43:$H$43</c:f>
              <c:numCache>
                <c:formatCode>General</c:formatCode>
                <c:ptCount val="7"/>
                <c:pt idx="0">
                  <c:v>21</c:v>
                </c:pt>
                <c:pt idx="1">
                  <c:v>21.9</c:v>
                </c:pt>
                <c:pt idx="2">
                  <c:v>21.5</c:v>
                </c:pt>
                <c:pt idx="3">
                  <c:v>23.1</c:v>
                </c:pt>
                <c:pt idx="4">
                  <c:v>23.5</c:v>
                </c:pt>
                <c:pt idx="5">
                  <c:v>23.3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6F7-48C0-ACDC-B0F451662DA4}"/>
            </c:ext>
          </c:extLst>
        </c:ser>
        <c:ser>
          <c:idx val="38"/>
          <c:order val="38"/>
          <c:tx>
            <c:strRef>
              <c:f>'LBF Temastatistik'!$A$44</c:f>
              <c:strCache>
                <c:ptCount val="1"/>
                <c:pt idx="0">
                  <c:v>Hvidovre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Temastatistik'!$B$44:$H$44</c:f>
              <c:numCache>
                <c:formatCode>General</c:formatCode>
                <c:ptCount val="7"/>
                <c:pt idx="0">
                  <c:v>23.5</c:v>
                </c:pt>
                <c:pt idx="1">
                  <c:v>22.5</c:v>
                </c:pt>
                <c:pt idx="2">
                  <c:v>23.7</c:v>
                </c:pt>
                <c:pt idx="3">
                  <c:v>27.7</c:v>
                </c:pt>
                <c:pt idx="4">
                  <c:v>34.1</c:v>
                </c:pt>
                <c:pt idx="5">
                  <c:v>39.299999999999997</c:v>
                </c:pt>
                <c:pt idx="6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56F7-48C0-ACDC-B0F451662DA4}"/>
            </c:ext>
          </c:extLst>
        </c:ser>
        <c:ser>
          <c:idx val="39"/>
          <c:order val="39"/>
          <c:tx>
            <c:strRef>
              <c:f>'LBF Temastatistik'!$A$45</c:f>
              <c:strCache>
                <c:ptCount val="1"/>
                <c:pt idx="0">
                  <c:v>Høje-Taastrup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Temastatistik'!$B$45:$H$45</c:f>
              <c:numCache>
                <c:formatCode>General</c:formatCode>
                <c:ptCount val="7"/>
                <c:pt idx="0">
                  <c:v>24.6</c:v>
                </c:pt>
                <c:pt idx="1">
                  <c:v>26</c:v>
                </c:pt>
                <c:pt idx="2">
                  <c:v>28.4</c:v>
                </c:pt>
                <c:pt idx="3">
                  <c:v>29.5</c:v>
                </c:pt>
                <c:pt idx="4">
                  <c:v>31.4</c:v>
                </c:pt>
                <c:pt idx="5">
                  <c:v>33.1</c:v>
                </c:pt>
                <c:pt idx="6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6F7-48C0-ACDC-B0F451662DA4}"/>
            </c:ext>
          </c:extLst>
        </c:ser>
        <c:ser>
          <c:idx val="40"/>
          <c:order val="40"/>
          <c:tx>
            <c:strRef>
              <c:f>'LBF Temastatistik'!$A$46</c:f>
              <c:strCache>
                <c:ptCount val="1"/>
                <c:pt idx="0">
                  <c:v>Hørsholm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Temastatistik'!$B$46:$H$46</c:f>
              <c:numCache>
                <c:formatCode>General</c:formatCode>
                <c:ptCount val="7"/>
                <c:pt idx="0">
                  <c:v>31.9</c:v>
                </c:pt>
                <c:pt idx="1">
                  <c:v>32.4</c:v>
                </c:pt>
                <c:pt idx="2">
                  <c:v>33.200000000000003</c:v>
                </c:pt>
                <c:pt idx="3">
                  <c:v>36.6</c:v>
                </c:pt>
                <c:pt idx="4">
                  <c:v>38.6</c:v>
                </c:pt>
                <c:pt idx="5">
                  <c:v>44.9</c:v>
                </c:pt>
                <c:pt idx="6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6F7-48C0-ACDC-B0F451662DA4}"/>
            </c:ext>
          </c:extLst>
        </c:ser>
        <c:ser>
          <c:idx val="41"/>
          <c:order val="41"/>
          <c:tx>
            <c:strRef>
              <c:f>'LBF Temastatistik'!$A$47</c:f>
              <c:strCache>
                <c:ptCount val="1"/>
                <c:pt idx="0">
                  <c:v>Ikast-Brande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Temastatistik'!$B$47:$H$47</c:f>
              <c:numCache>
                <c:formatCode>General</c:formatCode>
                <c:ptCount val="7"/>
                <c:pt idx="0">
                  <c:v>20.2</c:v>
                </c:pt>
                <c:pt idx="1">
                  <c:v>18.3</c:v>
                </c:pt>
                <c:pt idx="2">
                  <c:v>18.5</c:v>
                </c:pt>
                <c:pt idx="3">
                  <c:v>21.3</c:v>
                </c:pt>
                <c:pt idx="4">
                  <c:v>23.3</c:v>
                </c:pt>
                <c:pt idx="5">
                  <c:v>26.9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56F7-48C0-ACDC-B0F451662DA4}"/>
            </c:ext>
          </c:extLst>
        </c:ser>
        <c:ser>
          <c:idx val="42"/>
          <c:order val="42"/>
          <c:tx>
            <c:strRef>
              <c:f>'LBF Temastatistik'!$A$48</c:f>
              <c:strCache>
                <c:ptCount val="1"/>
                <c:pt idx="0">
                  <c:v>Ishøj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Temastatistik'!$B$48:$H$48</c:f>
              <c:numCache>
                <c:formatCode>General</c:formatCode>
                <c:ptCount val="7"/>
                <c:pt idx="0">
                  <c:v>21.8</c:v>
                </c:pt>
                <c:pt idx="1">
                  <c:v>22.7</c:v>
                </c:pt>
                <c:pt idx="2">
                  <c:v>24.6</c:v>
                </c:pt>
                <c:pt idx="3">
                  <c:v>27.4</c:v>
                </c:pt>
                <c:pt idx="4">
                  <c:v>29.6</c:v>
                </c:pt>
                <c:pt idx="5">
                  <c:v>28.6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56F7-48C0-ACDC-B0F451662DA4}"/>
            </c:ext>
          </c:extLst>
        </c:ser>
        <c:ser>
          <c:idx val="43"/>
          <c:order val="43"/>
          <c:tx>
            <c:strRef>
              <c:f>'LBF Temastatistik'!$A$49</c:f>
              <c:strCache>
                <c:ptCount val="1"/>
                <c:pt idx="0">
                  <c:v>Jammerbugt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Temastatistik'!$B$49:$H$49</c:f>
              <c:numCache>
                <c:formatCode>General</c:formatCode>
                <c:ptCount val="7"/>
                <c:pt idx="0">
                  <c:v>31.3</c:v>
                </c:pt>
                <c:pt idx="1">
                  <c:v>31.6</c:v>
                </c:pt>
                <c:pt idx="2">
                  <c:v>32.4</c:v>
                </c:pt>
                <c:pt idx="3">
                  <c:v>33.4</c:v>
                </c:pt>
                <c:pt idx="4">
                  <c:v>34</c:v>
                </c:pt>
                <c:pt idx="5">
                  <c:v>36.5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56F7-48C0-ACDC-B0F451662DA4}"/>
            </c:ext>
          </c:extLst>
        </c:ser>
        <c:ser>
          <c:idx val="44"/>
          <c:order val="44"/>
          <c:tx>
            <c:strRef>
              <c:f>'LBF Temastatistik'!$A$50</c:f>
              <c:strCache>
                <c:ptCount val="1"/>
                <c:pt idx="0">
                  <c:v>Kalundborg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Temastatistik'!$B$50:$H$50</c:f>
              <c:numCache>
                <c:formatCode>General</c:formatCode>
                <c:ptCount val="7"/>
                <c:pt idx="0">
                  <c:v>27.7</c:v>
                </c:pt>
                <c:pt idx="1">
                  <c:v>30.4</c:v>
                </c:pt>
                <c:pt idx="2">
                  <c:v>31.3</c:v>
                </c:pt>
                <c:pt idx="3">
                  <c:v>33.200000000000003</c:v>
                </c:pt>
                <c:pt idx="4">
                  <c:v>35.200000000000003</c:v>
                </c:pt>
                <c:pt idx="5">
                  <c:v>36.1</c:v>
                </c:pt>
                <c:pt idx="6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6F7-48C0-ACDC-B0F451662DA4}"/>
            </c:ext>
          </c:extLst>
        </c:ser>
        <c:ser>
          <c:idx val="45"/>
          <c:order val="45"/>
          <c:tx>
            <c:strRef>
              <c:f>'LBF Temastatistik'!$A$51</c:f>
              <c:strCache>
                <c:ptCount val="1"/>
                <c:pt idx="0">
                  <c:v>Kerteminde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Temastatistik'!$B$51:$H$51</c:f>
              <c:numCache>
                <c:formatCode>General</c:formatCode>
                <c:ptCount val="7"/>
                <c:pt idx="0">
                  <c:v>37</c:v>
                </c:pt>
                <c:pt idx="1">
                  <c:v>37.6</c:v>
                </c:pt>
                <c:pt idx="2">
                  <c:v>39.6</c:v>
                </c:pt>
                <c:pt idx="3">
                  <c:v>43.1</c:v>
                </c:pt>
                <c:pt idx="4">
                  <c:v>42</c:v>
                </c:pt>
                <c:pt idx="5">
                  <c:v>40.1</c:v>
                </c:pt>
                <c:pt idx="6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56F7-48C0-ACDC-B0F451662DA4}"/>
            </c:ext>
          </c:extLst>
        </c:ser>
        <c:ser>
          <c:idx val="46"/>
          <c:order val="46"/>
          <c:tx>
            <c:strRef>
              <c:f>'LBF Temastatistik'!$A$52</c:f>
              <c:strCache>
                <c:ptCount val="1"/>
                <c:pt idx="0">
                  <c:v>Kolding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Temastatistik'!$B$52:$H$52</c:f>
              <c:numCache>
                <c:formatCode>General</c:formatCode>
                <c:ptCount val="7"/>
                <c:pt idx="0">
                  <c:v>30.2</c:v>
                </c:pt>
                <c:pt idx="1">
                  <c:v>31.9</c:v>
                </c:pt>
                <c:pt idx="2">
                  <c:v>33.700000000000003</c:v>
                </c:pt>
                <c:pt idx="3">
                  <c:v>33.299999999999997</c:v>
                </c:pt>
                <c:pt idx="4">
                  <c:v>38.200000000000003</c:v>
                </c:pt>
                <c:pt idx="5">
                  <c:v>37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56F7-48C0-ACDC-B0F451662DA4}"/>
            </c:ext>
          </c:extLst>
        </c:ser>
        <c:ser>
          <c:idx val="47"/>
          <c:order val="47"/>
          <c:tx>
            <c:strRef>
              <c:f>'LBF Temastatistik'!$A$53</c:f>
              <c:strCache>
                <c:ptCount val="1"/>
                <c:pt idx="0">
                  <c:v>København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Temastatistik'!$B$53:$H$53</c:f>
              <c:numCache>
                <c:formatCode>General</c:formatCode>
                <c:ptCount val="7"/>
                <c:pt idx="0">
                  <c:v>28.1</c:v>
                </c:pt>
                <c:pt idx="1">
                  <c:v>26.9</c:v>
                </c:pt>
                <c:pt idx="2">
                  <c:v>27.5</c:v>
                </c:pt>
                <c:pt idx="3">
                  <c:v>29.6</c:v>
                </c:pt>
                <c:pt idx="4">
                  <c:v>31.7</c:v>
                </c:pt>
                <c:pt idx="5">
                  <c:v>35.5</c:v>
                </c:pt>
                <c:pt idx="6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56F7-48C0-ACDC-B0F451662DA4}"/>
            </c:ext>
          </c:extLst>
        </c:ser>
        <c:ser>
          <c:idx val="48"/>
          <c:order val="48"/>
          <c:tx>
            <c:strRef>
              <c:f>'LBF Temastatistik'!$A$54</c:f>
              <c:strCache>
                <c:ptCount val="1"/>
                <c:pt idx="0">
                  <c:v>Køge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Temastatistik'!$B$54:$H$54</c:f>
              <c:numCache>
                <c:formatCode>General</c:formatCode>
                <c:ptCount val="7"/>
                <c:pt idx="0">
                  <c:v>20.5</c:v>
                </c:pt>
                <c:pt idx="1">
                  <c:v>18.8</c:v>
                </c:pt>
                <c:pt idx="2">
                  <c:v>21.4</c:v>
                </c:pt>
                <c:pt idx="3">
                  <c:v>22.9</c:v>
                </c:pt>
                <c:pt idx="4">
                  <c:v>28</c:v>
                </c:pt>
                <c:pt idx="5">
                  <c:v>27.9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56F7-48C0-ACDC-B0F451662DA4}"/>
            </c:ext>
          </c:extLst>
        </c:ser>
        <c:ser>
          <c:idx val="49"/>
          <c:order val="49"/>
          <c:tx>
            <c:strRef>
              <c:f>'LBF Temastatistik'!$A$55</c:f>
              <c:strCache>
                <c:ptCount val="1"/>
                <c:pt idx="0">
                  <c:v>Langeland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Temastatistik'!$B$55:$H$55</c:f>
              <c:numCache>
                <c:formatCode>General</c:formatCode>
                <c:ptCount val="7"/>
                <c:pt idx="0">
                  <c:v>27.9</c:v>
                </c:pt>
                <c:pt idx="1">
                  <c:v>27.9</c:v>
                </c:pt>
                <c:pt idx="2">
                  <c:v>32.299999999999997</c:v>
                </c:pt>
                <c:pt idx="3">
                  <c:v>34.9</c:v>
                </c:pt>
                <c:pt idx="4">
                  <c:v>38.1</c:v>
                </c:pt>
                <c:pt idx="5">
                  <c:v>36.9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56F7-48C0-ACDC-B0F451662DA4}"/>
            </c:ext>
          </c:extLst>
        </c:ser>
        <c:ser>
          <c:idx val="50"/>
          <c:order val="50"/>
          <c:tx>
            <c:strRef>
              <c:f>'LBF Temastatistik'!$A$56</c:f>
              <c:strCache>
                <c:ptCount val="1"/>
                <c:pt idx="0">
                  <c:v>Lejre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Temastatistik'!$B$56:$H$56</c:f>
              <c:numCache>
                <c:formatCode>General</c:formatCode>
                <c:ptCount val="7"/>
                <c:pt idx="0">
                  <c:v>36.4</c:v>
                </c:pt>
                <c:pt idx="1">
                  <c:v>32.9</c:v>
                </c:pt>
                <c:pt idx="2">
                  <c:v>36.299999999999997</c:v>
                </c:pt>
                <c:pt idx="3">
                  <c:v>37.299999999999997</c:v>
                </c:pt>
                <c:pt idx="4">
                  <c:v>39.200000000000003</c:v>
                </c:pt>
                <c:pt idx="5">
                  <c:v>36.4</c:v>
                </c:pt>
                <c:pt idx="6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56F7-48C0-ACDC-B0F451662DA4}"/>
            </c:ext>
          </c:extLst>
        </c:ser>
        <c:ser>
          <c:idx val="51"/>
          <c:order val="51"/>
          <c:tx>
            <c:strRef>
              <c:f>'LBF Temastatistik'!$A$57</c:f>
              <c:strCache>
                <c:ptCount val="1"/>
                <c:pt idx="0">
                  <c:v>Lemvig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Temastatistik'!$B$57:$H$57</c:f>
              <c:numCache>
                <c:formatCode>General</c:formatCode>
                <c:ptCount val="7"/>
                <c:pt idx="0">
                  <c:v>19.600000000000001</c:v>
                </c:pt>
                <c:pt idx="1">
                  <c:v>19</c:v>
                </c:pt>
                <c:pt idx="2">
                  <c:v>21.1</c:v>
                </c:pt>
                <c:pt idx="3">
                  <c:v>24.4</c:v>
                </c:pt>
                <c:pt idx="4">
                  <c:v>27.7</c:v>
                </c:pt>
                <c:pt idx="5">
                  <c:v>33.299999999999997</c:v>
                </c:pt>
                <c:pt idx="6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56F7-48C0-ACDC-B0F451662DA4}"/>
            </c:ext>
          </c:extLst>
        </c:ser>
        <c:ser>
          <c:idx val="52"/>
          <c:order val="52"/>
          <c:tx>
            <c:strRef>
              <c:f>'LBF Temastatistik'!$A$58</c:f>
              <c:strCache>
                <c:ptCount val="1"/>
                <c:pt idx="0">
                  <c:v>Lolland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Temastatistik'!$B$58:$H$58</c:f>
              <c:numCache>
                <c:formatCode>General</c:formatCode>
                <c:ptCount val="7"/>
                <c:pt idx="0">
                  <c:v>25.1</c:v>
                </c:pt>
                <c:pt idx="1">
                  <c:v>25.5</c:v>
                </c:pt>
                <c:pt idx="2">
                  <c:v>26.3</c:v>
                </c:pt>
                <c:pt idx="3">
                  <c:v>28</c:v>
                </c:pt>
                <c:pt idx="4">
                  <c:v>28.6</c:v>
                </c:pt>
                <c:pt idx="5">
                  <c:v>29.4</c:v>
                </c:pt>
                <c:pt idx="6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56F7-48C0-ACDC-B0F451662DA4}"/>
            </c:ext>
          </c:extLst>
        </c:ser>
        <c:ser>
          <c:idx val="53"/>
          <c:order val="53"/>
          <c:tx>
            <c:strRef>
              <c:f>'LBF Temastatistik'!$A$59</c:f>
              <c:strCache>
                <c:ptCount val="1"/>
                <c:pt idx="0">
                  <c:v>Lyngby-Taarbæk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Temastatistik'!$B$59:$H$59</c:f>
              <c:numCache>
                <c:formatCode>General</c:formatCode>
                <c:ptCount val="7"/>
                <c:pt idx="0">
                  <c:v>27.6</c:v>
                </c:pt>
                <c:pt idx="1">
                  <c:v>28.1</c:v>
                </c:pt>
                <c:pt idx="2">
                  <c:v>29.8</c:v>
                </c:pt>
                <c:pt idx="3">
                  <c:v>31.8</c:v>
                </c:pt>
                <c:pt idx="4">
                  <c:v>36.5</c:v>
                </c:pt>
                <c:pt idx="5">
                  <c:v>42.5</c:v>
                </c:pt>
                <c:pt idx="6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56F7-48C0-ACDC-B0F451662DA4}"/>
            </c:ext>
          </c:extLst>
        </c:ser>
        <c:ser>
          <c:idx val="54"/>
          <c:order val="54"/>
          <c:tx>
            <c:strRef>
              <c:f>'LBF Temastatistik'!$A$60</c:f>
              <c:strCache>
                <c:ptCount val="1"/>
                <c:pt idx="0">
                  <c:v>Læsø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Temastatistik'!$B$60:$H$60</c:f>
              <c:numCache>
                <c:formatCode>General</c:formatCode>
                <c:ptCount val="7"/>
                <c:pt idx="0">
                  <c:v>34.5</c:v>
                </c:pt>
                <c:pt idx="1">
                  <c:v>38.799999999999997</c:v>
                </c:pt>
                <c:pt idx="2">
                  <c:v>42.7</c:v>
                </c:pt>
                <c:pt idx="3">
                  <c:v>46.2</c:v>
                </c:pt>
                <c:pt idx="4">
                  <c:v>50.9</c:v>
                </c:pt>
                <c:pt idx="5">
                  <c:v>55.9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56F7-48C0-ACDC-B0F451662DA4}"/>
            </c:ext>
          </c:extLst>
        </c:ser>
        <c:ser>
          <c:idx val="55"/>
          <c:order val="55"/>
          <c:tx>
            <c:strRef>
              <c:f>'LBF Temastatistik'!$A$61</c:f>
              <c:strCache>
                <c:ptCount val="1"/>
                <c:pt idx="0">
                  <c:v>Mariagerfjord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Temastatistik'!$B$61:$H$61</c:f>
              <c:numCache>
                <c:formatCode>General</c:formatCode>
                <c:ptCount val="7"/>
                <c:pt idx="0">
                  <c:v>32.4</c:v>
                </c:pt>
                <c:pt idx="1">
                  <c:v>32.9</c:v>
                </c:pt>
                <c:pt idx="2">
                  <c:v>34.5</c:v>
                </c:pt>
                <c:pt idx="3">
                  <c:v>32.6</c:v>
                </c:pt>
                <c:pt idx="4">
                  <c:v>33.799999999999997</c:v>
                </c:pt>
                <c:pt idx="5">
                  <c:v>35.6</c:v>
                </c:pt>
                <c:pt idx="6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6F7-48C0-ACDC-B0F451662DA4}"/>
            </c:ext>
          </c:extLst>
        </c:ser>
        <c:ser>
          <c:idx val="56"/>
          <c:order val="56"/>
          <c:tx>
            <c:strRef>
              <c:f>'LBF Temastatistik'!$A$62</c:f>
              <c:strCache>
                <c:ptCount val="1"/>
                <c:pt idx="0">
                  <c:v>Middelfart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Temastatistik'!$B$62:$H$62</c:f>
              <c:numCache>
                <c:formatCode>General</c:formatCode>
                <c:ptCount val="7"/>
                <c:pt idx="0">
                  <c:v>25.2</c:v>
                </c:pt>
                <c:pt idx="1">
                  <c:v>24.7</c:v>
                </c:pt>
                <c:pt idx="2">
                  <c:v>23.8</c:v>
                </c:pt>
                <c:pt idx="3">
                  <c:v>29</c:v>
                </c:pt>
                <c:pt idx="4">
                  <c:v>32.5</c:v>
                </c:pt>
                <c:pt idx="5">
                  <c:v>30.5</c:v>
                </c:pt>
                <c:pt idx="6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56F7-48C0-ACDC-B0F451662DA4}"/>
            </c:ext>
          </c:extLst>
        </c:ser>
        <c:ser>
          <c:idx val="57"/>
          <c:order val="57"/>
          <c:tx>
            <c:strRef>
              <c:f>'LBF Temastatistik'!$A$63</c:f>
              <c:strCache>
                <c:ptCount val="1"/>
                <c:pt idx="0">
                  <c:v>Morsø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Temastatistik'!$B$63:$H$63</c:f>
              <c:numCache>
                <c:formatCode>General</c:formatCode>
                <c:ptCount val="7"/>
                <c:pt idx="0">
                  <c:v>15.5</c:v>
                </c:pt>
                <c:pt idx="1">
                  <c:v>14.8</c:v>
                </c:pt>
                <c:pt idx="2">
                  <c:v>16.2</c:v>
                </c:pt>
                <c:pt idx="3">
                  <c:v>17.100000000000001</c:v>
                </c:pt>
                <c:pt idx="4">
                  <c:v>21.9</c:v>
                </c:pt>
                <c:pt idx="5">
                  <c:v>22.9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56F7-48C0-ACDC-B0F451662DA4}"/>
            </c:ext>
          </c:extLst>
        </c:ser>
        <c:ser>
          <c:idx val="58"/>
          <c:order val="58"/>
          <c:tx>
            <c:strRef>
              <c:f>'LBF Temastatistik'!$A$64</c:f>
              <c:strCache>
                <c:ptCount val="1"/>
                <c:pt idx="0">
                  <c:v>Norddjurs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Temastatistik'!$B$64:$H$64</c:f>
              <c:numCache>
                <c:formatCode>General</c:formatCode>
                <c:ptCount val="7"/>
                <c:pt idx="0">
                  <c:v>22.8</c:v>
                </c:pt>
                <c:pt idx="1">
                  <c:v>22.9</c:v>
                </c:pt>
                <c:pt idx="2">
                  <c:v>23.2</c:v>
                </c:pt>
                <c:pt idx="3">
                  <c:v>25.4</c:v>
                </c:pt>
                <c:pt idx="4">
                  <c:v>27.3</c:v>
                </c:pt>
                <c:pt idx="5">
                  <c:v>28.9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56F7-48C0-ACDC-B0F451662DA4}"/>
            </c:ext>
          </c:extLst>
        </c:ser>
        <c:ser>
          <c:idx val="59"/>
          <c:order val="59"/>
          <c:tx>
            <c:strRef>
              <c:f>'LBF Temastatistik'!$A$65</c:f>
              <c:strCache>
                <c:ptCount val="1"/>
                <c:pt idx="0">
                  <c:v>Nordfyns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Temastatistik'!$B$65:$H$65</c:f>
              <c:numCache>
                <c:formatCode>General</c:formatCode>
                <c:ptCount val="7"/>
                <c:pt idx="0">
                  <c:v>19.3</c:v>
                </c:pt>
                <c:pt idx="1">
                  <c:v>21.1</c:v>
                </c:pt>
                <c:pt idx="2">
                  <c:v>25.6</c:v>
                </c:pt>
                <c:pt idx="3">
                  <c:v>30.5</c:v>
                </c:pt>
                <c:pt idx="4">
                  <c:v>32.1</c:v>
                </c:pt>
                <c:pt idx="5">
                  <c:v>38.4</c:v>
                </c:pt>
                <c:pt idx="6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6F7-48C0-ACDC-B0F451662DA4}"/>
            </c:ext>
          </c:extLst>
        </c:ser>
        <c:ser>
          <c:idx val="60"/>
          <c:order val="60"/>
          <c:tx>
            <c:strRef>
              <c:f>'LBF Temastatistik'!$A$66</c:f>
              <c:strCache>
                <c:ptCount val="1"/>
                <c:pt idx="0">
                  <c:v>Nyborg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Temastatistik'!$B$66:$H$66</c:f>
              <c:numCache>
                <c:formatCode>General</c:formatCode>
                <c:ptCount val="7"/>
                <c:pt idx="0">
                  <c:v>26</c:v>
                </c:pt>
                <c:pt idx="1">
                  <c:v>26.7</c:v>
                </c:pt>
                <c:pt idx="2">
                  <c:v>25.4</c:v>
                </c:pt>
                <c:pt idx="3">
                  <c:v>28.6</c:v>
                </c:pt>
                <c:pt idx="4">
                  <c:v>33.799999999999997</c:v>
                </c:pt>
                <c:pt idx="5">
                  <c:v>31.8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56F7-48C0-ACDC-B0F451662DA4}"/>
            </c:ext>
          </c:extLst>
        </c:ser>
        <c:ser>
          <c:idx val="61"/>
          <c:order val="61"/>
          <c:tx>
            <c:strRef>
              <c:f>'LBF Temastatistik'!$A$67</c:f>
              <c:strCache>
                <c:ptCount val="1"/>
                <c:pt idx="0">
                  <c:v>Næstved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Temastatistik'!$B$67:$H$67</c:f>
              <c:numCache>
                <c:formatCode>General</c:formatCode>
                <c:ptCount val="7"/>
                <c:pt idx="0">
                  <c:v>29.4</c:v>
                </c:pt>
                <c:pt idx="1">
                  <c:v>29.8</c:v>
                </c:pt>
                <c:pt idx="2">
                  <c:v>32.4</c:v>
                </c:pt>
                <c:pt idx="3">
                  <c:v>35.9</c:v>
                </c:pt>
                <c:pt idx="4">
                  <c:v>43.6</c:v>
                </c:pt>
                <c:pt idx="5">
                  <c:v>47.6</c:v>
                </c:pt>
                <c:pt idx="6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56F7-48C0-ACDC-B0F451662DA4}"/>
            </c:ext>
          </c:extLst>
        </c:ser>
        <c:ser>
          <c:idx val="62"/>
          <c:order val="62"/>
          <c:tx>
            <c:strRef>
              <c:f>'LBF Temastatistik'!$A$68</c:f>
              <c:strCache>
                <c:ptCount val="1"/>
                <c:pt idx="0">
                  <c:v>Odder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Temastatistik'!$B$68:$H$68</c:f>
              <c:numCache>
                <c:formatCode>General</c:formatCode>
                <c:ptCount val="7"/>
                <c:pt idx="0">
                  <c:v>29.5</c:v>
                </c:pt>
                <c:pt idx="1">
                  <c:v>29.3</c:v>
                </c:pt>
                <c:pt idx="2">
                  <c:v>29.5</c:v>
                </c:pt>
                <c:pt idx="3">
                  <c:v>29.1</c:v>
                </c:pt>
                <c:pt idx="4">
                  <c:v>28.3</c:v>
                </c:pt>
                <c:pt idx="5">
                  <c:v>29</c:v>
                </c:pt>
                <c:pt idx="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56F7-48C0-ACDC-B0F451662DA4}"/>
            </c:ext>
          </c:extLst>
        </c:ser>
        <c:ser>
          <c:idx val="63"/>
          <c:order val="63"/>
          <c:tx>
            <c:strRef>
              <c:f>'LBF Temastatistik'!$A$69</c:f>
              <c:strCache>
                <c:ptCount val="1"/>
                <c:pt idx="0">
                  <c:v>Odense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Temastatistik'!$B$69:$H$69</c:f>
              <c:numCache>
                <c:formatCode>General</c:formatCode>
                <c:ptCount val="7"/>
                <c:pt idx="0">
                  <c:v>22.4</c:v>
                </c:pt>
                <c:pt idx="1">
                  <c:v>22.8</c:v>
                </c:pt>
                <c:pt idx="2">
                  <c:v>23.5</c:v>
                </c:pt>
                <c:pt idx="3">
                  <c:v>25</c:v>
                </c:pt>
                <c:pt idx="4">
                  <c:v>27.1</c:v>
                </c:pt>
                <c:pt idx="5">
                  <c:v>27.5</c:v>
                </c:pt>
                <c:pt idx="6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6F7-48C0-ACDC-B0F451662DA4}"/>
            </c:ext>
          </c:extLst>
        </c:ser>
        <c:ser>
          <c:idx val="64"/>
          <c:order val="64"/>
          <c:tx>
            <c:strRef>
              <c:f>'LBF Temastatistik'!$A$70</c:f>
              <c:strCache>
                <c:ptCount val="1"/>
                <c:pt idx="0">
                  <c:v>Odsherred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Temastatistik'!$B$70:$H$70</c:f>
              <c:numCache>
                <c:formatCode>General</c:formatCode>
                <c:ptCount val="7"/>
                <c:pt idx="0">
                  <c:v>29.1</c:v>
                </c:pt>
                <c:pt idx="1">
                  <c:v>30.1</c:v>
                </c:pt>
                <c:pt idx="2">
                  <c:v>29.1</c:v>
                </c:pt>
                <c:pt idx="3">
                  <c:v>30.2</c:v>
                </c:pt>
                <c:pt idx="4">
                  <c:v>36.299999999999997</c:v>
                </c:pt>
                <c:pt idx="5">
                  <c:v>39.6</c:v>
                </c:pt>
                <c:pt idx="6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56F7-48C0-ACDC-B0F451662DA4}"/>
            </c:ext>
          </c:extLst>
        </c:ser>
        <c:ser>
          <c:idx val="65"/>
          <c:order val="65"/>
          <c:tx>
            <c:strRef>
              <c:f>'LBF Temastatistik'!$A$71</c:f>
              <c:strCache>
                <c:ptCount val="1"/>
                <c:pt idx="0">
                  <c:v>Randers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Temastatistik'!$B$71:$H$71</c:f>
              <c:numCache>
                <c:formatCode>General</c:formatCode>
                <c:ptCount val="7"/>
                <c:pt idx="0">
                  <c:v>21.3</c:v>
                </c:pt>
                <c:pt idx="1">
                  <c:v>21.4</c:v>
                </c:pt>
                <c:pt idx="2">
                  <c:v>25.4</c:v>
                </c:pt>
                <c:pt idx="3">
                  <c:v>28.3</c:v>
                </c:pt>
                <c:pt idx="4">
                  <c:v>30.3</c:v>
                </c:pt>
                <c:pt idx="5">
                  <c:v>32.200000000000003</c:v>
                </c:pt>
                <c:pt idx="6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56F7-48C0-ACDC-B0F451662DA4}"/>
            </c:ext>
          </c:extLst>
        </c:ser>
        <c:ser>
          <c:idx val="66"/>
          <c:order val="66"/>
          <c:tx>
            <c:strRef>
              <c:f>'LBF Temastatistik'!$A$72</c:f>
              <c:strCache>
                <c:ptCount val="1"/>
                <c:pt idx="0">
                  <c:v>Rebild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Temastatistik'!$B$72:$H$72</c:f>
              <c:numCache>
                <c:formatCode>General</c:formatCode>
                <c:ptCount val="7"/>
                <c:pt idx="0">
                  <c:v>29.7</c:v>
                </c:pt>
                <c:pt idx="1">
                  <c:v>28.8</c:v>
                </c:pt>
                <c:pt idx="2">
                  <c:v>31.5</c:v>
                </c:pt>
                <c:pt idx="3">
                  <c:v>31.9</c:v>
                </c:pt>
                <c:pt idx="4">
                  <c:v>32.6</c:v>
                </c:pt>
                <c:pt idx="5">
                  <c:v>32.5</c:v>
                </c:pt>
                <c:pt idx="6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56F7-48C0-ACDC-B0F451662DA4}"/>
            </c:ext>
          </c:extLst>
        </c:ser>
        <c:ser>
          <c:idx val="67"/>
          <c:order val="67"/>
          <c:tx>
            <c:strRef>
              <c:f>'LBF Temastatistik'!$A$73</c:f>
              <c:strCache>
                <c:ptCount val="1"/>
                <c:pt idx="0">
                  <c:v>Ringkøbing-Skjern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Temastatistik'!$B$73:$H$73</c:f>
              <c:numCache>
                <c:formatCode>General</c:formatCode>
                <c:ptCount val="7"/>
                <c:pt idx="0">
                  <c:v>23.1</c:v>
                </c:pt>
                <c:pt idx="1">
                  <c:v>23.4</c:v>
                </c:pt>
                <c:pt idx="2">
                  <c:v>24.5</c:v>
                </c:pt>
                <c:pt idx="3">
                  <c:v>24.6</c:v>
                </c:pt>
                <c:pt idx="4">
                  <c:v>25.6</c:v>
                </c:pt>
                <c:pt idx="5">
                  <c:v>25.3</c:v>
                </c:pt>
                <c:pt idx="6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56F7-48C0-ACDC-B0F451662DA4}"/>
            </c:ext>
          </c:extLst>
        </c:ser>
        <c:ser>
          <c:idx val="68"/>
          <c:order val="68"/>
          <c:tx>
            <c:strRef>
              <c:f>'LBF Temastatistik'!$A$74</c:f>
              <c:strCache>
                <c:ptCount val="1"/>
                <c:pt idx="0">
                  <c:v>Ringsted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Temastatistik'!$B$74:$H$74</c:f>
              <c:numCache>
                <c:formatCode>General</c:formatCode>
                <c:ptCount val="7"/>
                <c:pt idx="0">
                  <c:v>32.4</c:v>
                </c:pt>
                <c:pt idx="1">
                  <c:v>31.5</c:v>
                </c:pt>
                <c:pt idx="2">
                  <c:v>33</c:v>
                </c:pt>
                <c:pt idx="3">
                  <c:v>35.9</c:v>
                </c:pt>
                <c:pt idx="4">
                  <c:v>38.6</c:v>
                </c:pt>
                <c:pt idx="5">
                  <c:v>36.9</c:v>
                </c:pt>
                <c:pt idx="6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56F7-48C0-ACDC-B0F451662DA4}"/>
            </c:ext>
          </c:extLst>
        </c:ser>
        <c:ser>
          <c:idx val="69"/>
          <c:order val="69"/>
          <c:tx>
            <c:strRef>
              <c:f>'LBF Temastatistik'!$A$75</c:f>
              <c:strCache>
                <c:ptCount val="1"/>
                <c:pt idx="0">
                  <c:v>Roskilde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Temastatistik'!$B$75:$H$75</c:f>
              <c:numCache>
                <c:formatCode>General</c:formatCode>
                <c:ptCount val="7"/>
                <c:pt idx="0">
                  <c:v>31.1</c:v>
                </c:pt>
                <c:pt idx="1">
                  <c:v>32.799999999999997</c:v>
                </c:pt>
                <c:pt idx="2">
                  <c:v>32.9</c:v>
                </c:pt>
                <c:pt idx="3">
                  <c:v>38.700000000000003</c:v>
                </c:pt>
                <c:pt idx="4">
                  <c:v>39.700000000000003</c:v>
                </c:pt>
                <c:pt idx="5">
                  <c:v>47.7</c:v>
                </c:pt>
                <c:pt idx="6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56F7-48C0-ACDC-B0F451662DA4}"/>
            </c:ext>
          </c:extLst>
        </c:ser>
        <c:ser>
          <c:idx val="70"/>
          <c:order val="70"/>
          <c:tx>
            <c:strRef>
              <c:f>'LBF Temastatistik'!$A$76</c:f>
              <c:strCache>
                <c:ptCount val="1"/>
                <c:pt idx="0">
                  <c:v>Rudersdal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Temastatistik'!$B$76:$H$76</c:f>
              <c:numCache>
                <c:formatCode>General</c:formatCode>
                <c:ptCount val="7"/>
                <c:pt idx="0">
                  <c:v>28.4</c:v>
                </c:pt>
                <c:pt idx="1">
                  <c:v>30.7</c:v>
                </c:pt>
                <c:pt idx="2">
                  <c:v>34.1</c:v>
                </c:pt>
                <c:pt idx="3">
                  <c:v>34.1</c:v>
                </c:pt>
                <c:pt idx="4">
                  <c:v>35</c:v>
                </c:pt>
                <c:pt idx="5">
                  <c:v>39.799999999999997</c:v>
                </c:pt>
                <c:pt idx="6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56F7-48C0-ACDC-B0F451662DA4}"/>
            </c:ext>
          </c:extLst>
        </c:ser>
        <c:ser>
          <c:idx val="71"/>
          <c:order val="71"/>
          <c:tx>
            <c:strRef>
              <c:f>'LBF Temastatistik'!$A$77</c:f>
              <c:strCache>
                <c:ptCount val="1"/>
                <c:pt idx="0">
                  <c:v>Rødovre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Temastatistik'!$B$77:$H$77</c:f>
              <c:numCache>
                <c:formatCode>General</c:formatCode>
                <c:ptCount val="7"/>
                <c:pt idx="0">
                  <c:v>38.6</c:v>
                </c:pt>
                <c:pt idx="1">
                  <c:v>40.700000000000003</c:v>
                </c:pt>
                <c:pt idx="2">
                  <c:v>40.700000000000003</c:v>
                </c:pt>
                <c:pt idx="3">
                  <c:v>41.8</c:v>
                </c:pt>
                <c:pt idx="4">
                  <c:v>42.6</c:v>
                </c:pt>
                <c:pt idx="5">
                  <c:v>46.1</c:v>
                </c:pt>
                <c:pt idx="6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56F7-48C0-ACDC-B0F451662DA4}"/>
            </c:ext>
          </c:extLst>
        </c:ser>
        <c:ser>
          <c:idx val="72"/>
          <c:order val="72"/>
          <c:tx>
            <c:strRef>
              <c:f>'LBF Temastatistik'!$A$78</c:f>
              <c:strCache>
                <c:ptCount val="1"/>
                <c:pt idx="0">
                  <c:v>Samsø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Temastatistik'!$B$78:$H$78</c:f>
              <c:numCache>
                <c:formatCode>General</c:formatCode>
                <c:ptCount val="7"/>
                <c:pt idx="0">
                  <c:v>34.6</c:v>
                </c:pt>
                <c:pt idx="1">
                  <c:v>35.200000000000003</c:v>
                </c:pt>
                <c:pt idx="2">
                  <c:v>38.1</c:v>
                </c:pt>
                <c:pt idx="3">
                  <c:v>51.6</c:v>
                </c:pt>
                <c:pt idx="4">
                  <c:v>52.4</c:v>
                </c:pt>
                <c:pt idx="5">
                  <c:v>45.1</c:v>
                </c:pt>
                <c:pt idx="6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56F7-48C0-ACDC-B0F451662DA4}"/>
            </c:ext>
          </c:extLst>
        </c:ser>
        <c:ser>
          <c:idx val="73"/>
          <c:order val="73"/>
          <c:tx>
            <c:strRef>
              <c:f>'LBF Temastatistik'!$A$79</c:f>
              <c:strCache>
                <c:ptCount val="1"/>
                <c:pt idx="0">
                  <c:v>Silkeborg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Temastatistik'!$B$79:$H$79</c:f>
              <c:numCache>
                <c:formatCode>General</c:formatCode>
                <c:ptCount val="7"/>
                <c:pt idx="0">
                  <c:v>20.5</c:v>
                </c:pt>
                <c:pt idx="1">
                  <c:v>24.9</c:v>
                </c:pt>
                <c:pt idx="2">
                  <c:v>25.8</c:v>
                </c:pt>
                <c:pt idx="3">
                  <c:v>26.2</c:v>
                </c:pt>
                <c:pt idx="4">
                  <c:v>27.8</c:v>
                </c:pt>
                <c:pt idx="5">
                  <c:v>33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56F7-48C0-ACDC-B0F451662DA4}"/>
            </c:ext>
          </c:extLst>
        </c:ser>
        <c:ser>
          <c:idx val="74"/>
          <c:order val="74"/>
          <c:tx>
            <c:strRef>
              <c:f>'LBF Temastatistik'!$A$80</c:f>
              <c:strCache>
                <c:ptCount val="1"/>
                <c:pt idx="0">
                  <c:v>Skanderborg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Temastatistik'!$B$80:$H$80</c:f>
              <c:numCache>
                <c:formatCode>General</c:formatCode>
                <c:ptCount val="7"/>
                <c:pt idx="0">
                  <c:v>32.799999999999997</c:v>
                </c:pt>
                <c:pt idx="1">
                  <c:v>29.5</c:v>
                </c:pt>
                <c:pt idx="2">
                  <c:v>30.4</c:v>
                </c:pt>
                <c:pt idx="3">
                  <c:v>29.9</c:v>
                </c:pt>
                <c:pt idx="4">
                  <c:v>30.7</c:v>
                </c:pt>
                <c:pt idx="5">
                  <c:v>31.2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56F7-48C0-ACDC-B0F451662DA4}"/>
            </c:ext>
          </c:extLst>
        </c:ser>
        <c:ser>
          <c:idx val="75"/>
          <c:order val="75"/>
          <c:tx>
            <c:strRef>
              <c:f>'LBF Temastatistik'!$A$81</c:f>
              <c:strCache>
                <c:ptCount val="1"/>
                <c:pt idx="0">
                  <c:v>Skive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Temastatistik'!$B$81:$H$81</c:f>
              <c:numCache>
                <c:formatCode>General</c:formatCode>
                <c:ptCount val="7"/>
                <c:pt idx="0">
                  <c:v>17.3</c:v>
                </c:pt>
                <c:pt idx="1">
                  <c:v>17.600000000000001</c:v>
                </c:pt>
                <c:pt idx="2">
                  <c:v>22.5</c:v>
                </c:pt>
                <c:pt idx="3">
                  <c:v>24.1</c:v>
                </c:pt>
                <c:pt idx="4">
                  <c:v>27.1</c:v>
                </c:pt>
                <c:pt idx="5">
                  <c:v>29.3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56F7-48C0-ACDC-B0F451662DA4}"/>
            </c:ext>
          </c:extLst>
        </c:ser>
        <c:ser>
          <c:idx val="76"/>
          <c:order val="76"/>
          <c:tx>
            <c:strRef>
              <c:f>'LBF Temastatistik'!$A$82</c:f>
              <c:strCache>
                <c:ptCount val="1"/>
                <c:pt idx="0">
                  <c:v>Slagelse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Temastatistik'!$B$82:$H$82</c:f>
              <c:numCache>
                <c:formatCode>General</c:formatCode>
                <c:ptCount val="7"/>
                <c:pt idx="0">
                  <c:v>28.6</c:v>
                </c:pt>
                <c:pt idx="1">
                  <c:v>34.4</c:v>
                </c:pt>
                <c:pt idx="2">
                  <c:v>36.6</c:v>
                </c:pt>
                <c:pt idx="3">
                  <c:v>36.6</c:v>
                </c:pt>
                <c:pt idx="4">
                  <c:v>36.9</c:v>
                </c:pt>
                <c:pt idx="5">
                  <c:v>39.1</c:v>
                </c:pt>
                <c:pt idx="6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56F7-48C0-ACDC-B0F451662DA4}"/>
            </c:ext>
          </c:extLst>
        </c:ser>
        <c:ser>
          <c:idx val="77"/>
          <c:order val="77"/>
          <c:tx>
            <c:strRef>
              <c:f>'LBF Temastatistik'!$A$83</c:f>
              <c:strCache>
                <c:ptCount val="1"/>
                <c:pt idx="0">
                  <c:v>Solrød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Temastatistik'!$B$83:$H$83</c:f>
              <c:numCache>
                <c:formatCode>General</c:formatCode>
                <c:ptCount val="7"/>
                <c:pt idx="0">
                  <c:v>21.4</c:v>
                </c:pt>
                <c:pt idx="1">
                  <c:v>22.4</c:v>
                </c:pt>
                <c:pt idx="2">
                  <c:v>23.2</c:v>
                </c:pt>
                <c:pt idx="3">
                  <c:v>27.3</c:v>
                </c:pt>
                <c:pt idx="4">
                  <c:v>33.200000000000003</c:v>
                </c:pt>
                <c:pt idx="5">
                  <c:v>40.4</c:v>
                </c:pt>
                <c:pt idx="6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56F7-48C0-ACDC-B0F451662DA4}"/>
            </c:ext>
          </c:extLst>
        </c:ser>
        <c:ser>
          <c:idx val="78"/>
          <c:order val="78"/>
          <c:tx>
            <c:strRef>
              <c:f>'LBF Temastatistik'!$A$84</c:f>
              <c:strCache>
                <c:ptCount val="1"/>
                <c:pt idx="0">
                  <c:v>Sorø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Temastatistik'!$B$84:$H$84</c:f>
              <c:numCache>
                <c:formatCode>General</c:formatCode>
                <c:ptCount val="7"/>
                <c:pt idx="0">
                  <c:v>32.5</c:v>
                </c:pt>
                <c:pt idx="1">
                  <c:v>33.700000000000003</c:v>
                </c:pt>
                <c:pt idx="2">
                  <c:v>33.5</c:v>
                </c:pt>
                <c:pt idx="3">
                  <c:v>35.700000000000003</c:v>
                </c:pt>
                <c:pt idx="4">
                  <c:v>38.799999999999997</c:v>
                </c:pt>
                <c:pt idx="5">
                  <c:v>38.9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56F7-48C0-ACDC-B0F451662DA4}"/>
            </c:ext>
          </c:extLst>
        </c:ser>
        <c:ser>
          <c:idx val="79"/>
          <c:order val="79"/>
          <c:tx>
            <c:strRef>
              <c:f>'LBF Temastatistik'!$A$85</c:f>
              <c:strCache>
                <c:ptCount val="1"/>
                <c:pt idx="0">
                  <c:v>Stevns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Temastatistik'!$B$85:$H$85</c:f>
              <c:numCache>
                <c:formatCode>General</c:formatCode>
                <c:ptCount val="7"/>
                <c:pt idx="0">
                  <c:v>30.2</c:v>
                </c:pt>
                <c:pt idx="1">
                  <c:v>30.2</c:v>
                </c:pt>
                <c:pt idx="2">
                  <c:v>32.200000000000003</c:v>
                </c:pt>
                <c:pt idx="3">
                  <c:v>35.6</c:v>
                </c:pt>
                <c:pt idx="4">
                  <c:v>44.5</c:v>
                </c:pt>
                <c:pt idx="5">
                  <c:v>39.9</c:v>
                </c:pt>
                <c:pt idx="6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56F7-48C0-ACDC-B0F451662DA4}"/>
            </c:ext>
          </c:extLst>
        </c:ser>
        <c:ser>
          <c:idx val="80"/>
          <c:order val="80"/>
          <c:tx>
            <c:strRef>
              <c:f>'LBF Temastatistik'!$A$86</c:f>
              <c:strCache>
                <c:ptCount val="1"/>
                <c:pt idx="0">
                  <c:v>Struer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Temastatistik'!$B$86:$H$86</c:f>
              <c:numCache>
                <c:formatCode>General</c:formatCode>
                <c:ptCount val="7"/>
                <c:pt idx="0">
                  <c:v>17.899999999999999</c:v>
                </c:pt>
                <c:pt idx="1">
                  <c:v>16</c:v>
                </c:pt>
                <c:pt idx="2">
                  <c:v>20.399999999999999</c:v>
                </c:pt>
                <c:pt idx="3">
                  <c:v>21.9</c:v>
                </c:pt>
                <c:pt idx="4">
                  <c:v>25.1</c:v>
                </c:pt>
                <c:pt idx="5">
                  <c:v>29.2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56F7-48C0-ACDC-B0F451662DA4}"/>
            </c:ext>
          </c:extLst>
        </c:ser>
        <c:ser>
          <c:idx val="81"/>
          <c:order val="81"/>
          <c:tx>
            <c:strRef>
              <c:f>'LBF Temastatistik'!$A$87</c:f>
              <c:strCache>
                <c:ptCount val="1"/>
                <c:pt idx="0">
                  <c:v>Svendborg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Temastatistik'!$B$87:$H$87</c:f>
              <c:numCache>
                <c:formatCode>General</c:formatCode>
                <c:ptCount val="7"/>
                <c:pt idx="0">
                  <c:v>27.6</c:v>
                </c:pt>
                <c:pt idx="1">
                  <c:v>26.9</c:v>
                </c:pt>
                <c:pt idx="2">
                  <c:v>28.1</c:v>
                </c:pt>
                <c:pt idx="3">
                  <c:v>27.4</c:v>
                </c:pt>
                <c:pt idx="4">
                  <c:v>28.3</c:v>
                </c:pt>
                <c:pt idx="5">
                  <c:v>30</c:v>
                </c:pt>
                <c:pt idx="6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56F7-48C0-ACDC-B0F451662DA4}"/>
            </c:ext>
          </c:extLst>
        </c:ser>
        <c:ser>
          <c:idx val="82"/>
          <c:order val="82"/>
          <c:tx>
            <c:strRef>
              <c:f>'LBF Temastatistik'!$A$88</c:f>
              <c:strCache>
                <c:ptCount val="1"/>
                <c:pt idx="0">
                  <c:v>Syddjurs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Temastatistik'!$B$88:$H$88</c:f>
              <c:numCache>
                <c:formatCode>General</c:formatCode>
                <c:ptCount val="7"/>
                <c:pt idx="0">
                  <c:v>26.3</c:v>
                </c:pt>
                <c:pt idx="1">
                  <c:v>25.9</c:v>
                </c:pt>
                <c:pt idx="2">
                  <c:v>25.4</c:v>
                </c:pt>
                <c:pt idx="3">
                  <c:v>27.7</c:v>
                </c:pt>
                <c:pt idx="4">
                  <c:v>29.2</c:v>
                </c:pt>
                <c:pt idx="5">
                  <c:v>32.1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56F7-48C0-ACDC-B0F451662DA4}"/>
            </c:ext>
          </c:extLst>
        </c:ser>
        <c:ser>
          <c:idx val="83"/>
          <c:order val="83"/>
          <c:tx>
            <c:strRef>
              <c:f>'LBF Temastatistik'!$A$89</c:f>
              <c:strCache>
                <c:ptCount val="1"/>
                <c:pt idx="0">
                  <c:v>Sønderborg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Temastatistik'!$B$89:$H$89</c:f>
              <c:numCache>
                <c:formatCode>General</c:formatCode>
                <c:ptCount val="7"/>
                <c:pt idx="0">
                  <c:v>21.4</c:v>
                </c:pt>
                <c:pt idx="1">
                  <c:v>23.3</c:v>
                </c:pt>
                <c:pt idx="2">
                  <c:v>24.7</c:v>
                </c:pt>
                <c:pt idx="3">
                  <c:v>30.2</c:v>
                </c:pt>
                <c:pt idx="4">
                  <c:v>33.200000000000003</c:v>
                </c:pt>
                <c:pt idx="5">
                  <c:v>35.799999999999997</c:v>
                </c:pt>
                <c:pt idx="6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56F7-48C0-ACDC-B0F451662DA4}"/>
            </c:ext>
          </c:extLst>
        </c:ser>
        <c:ser>
          <c:idx val="84"/>
          <c:order val="84"/>
          <c:tx>
            <c:strRef>
              <c:f>'LBF Temastatistik'!$A$90</c:f>
              <c:strCache>
                <c:ptCount val="1"/>
                <c:pt idx="0">
                  <c:v>Thisted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Temastatistik'!$B$90:$H$90</c:f>
              <c:numCache>
                <c:formatCode>General</c:formatCode>
                <c:ptCount val="7"/>
                <c:pt idx="0">
                  <c:v>25.9</c:v>
                </c:pt>
                <c:pt idx="1">
                  <c:v>27.9</c:v>
                </c:pt>
                <c:pt idx="2">
                  <c:v>27.7</c:v>
                </c:pt>
                <c:pt idx="3">
                  <c:v>29.4</c:v>
                </c:pt>
                <c:pt idx="4">
                  <c:v>32.4</c:v>
                </c:pt>
                <c:pt idx="5">
                  <c:v>34.5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56F7-48C0-ACDC-B0F451662DA4}"/>
            </c:ext>
          </c:extLst>
        </c:ser>
        <c:ser>
          <c:idx val="85"/>
          <c:order val="85"/>
          <c:tx>
            <c:strRef>
              <c:f>'LBF Temastatistik'!$A$91</c:f>
              <c:strCache>
                <c:ptCount val="1"/>
                <c:pt idx="0">
                  <c:v>Tønder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Temastatistik'!$B$91:$H$91</c:f>
              <c:numCache>
                <c:formatCode>General</c:formatCode>
                <c:ptCount val="7"/>
                <c:pt idx="0">
                  <c:v>33.700000000000003</c:v>
                </c:pt>
                <c:pt idx="1">
                  <c:v>36.700000000000003</c:v>
                </c:pt>
                <c:pt idx="2">
                  <c:v>37.200000000000003</c:v>
                </c:pt>
                <c:pt idx="3">
                  <c:v>40.6</c:v>
                </c:pt>
                <c:pt idx="4">
                  <c:v>43.3</c:v>
                </c:pt>
                <c:pt idx="5">
                  <c:v>50.7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56F7-48C0-ACDC-B0F451662DA4}"/>
            </c:ext>
          </c:extLst>
        </c:ser>
        <c:ser>
          <c:idx val="86"/>
          <c:order val="86"/>
          <c:tx>
            <c:strRef>
              <c:f>'LBF Temastatistik'!$A$92</c:f>
              <c:strCache>
                <c:ptCount val="1"/>
                <c:pt idx="0">
                  <c:v>Tårnby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Temastatistik'!$B$92:$H$92</c:f>
              <c:numCache>
                <c:formatCode>General</c:formatCode>
                <c:ptCount val="7"/>
                <c:pt idx="0">
                  <c:v>19.5</c:v>
                </c:pt>
                <c:pt idx="1">
                  <c:v>20.100000000000001</c:v>
                </c:pt>
                <c:pt idx="2">
                  <c:v>21.7</c:v>
                </c:pt>
                <c:pt idx="3">
                  <c:v>23.2</c:v>
                </c:pt>
                <c:pt idx="4">
                  <c:v>24.6</c:v>
                </c:pt>
                <c:pt idx="5">
                  <c:v>23.1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56F7-48C0-ACDC-B0F451662DA4}"/>
            </c:ext>
          </c:extLst>
        </c:ser>
        <c:ser>
          <c:idx val="87"/>
          <c:order val="87"/>
          <c:tx>
            <c:strRef>
              <c:f>'LBF Temastatistik'!$A$93</c:f>
              <c:strCache>
                <c:ptCount val="1"/>
                <c:pt idx="0">
                  <c:v>Vallensbæk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Temastatistik'!$B$93:$H$93</c:f>
              <c:numCache>
                <c:formatCode>General</c:formatCode>
                <c:ptCount val="7"/>
                <c:pt idx="0">
                  <c:v>23.9</c:v>
                </c:pt>
                <c:pt idx="1">
                  <c:v>25.4</c:v>
                </c:pt>
                <c:pt idx="2">
                  <c:v>28.8</c:v>
                </c:pt>
                <c:pt idx="3">
                  <c:v>30.6</c:v>
                </c:pt>
                <c:pt idx="4">
                  <c:v>32</c:v>
                </c:pt>
                <c:pt idx="5">
                  <c:v>31.2</c:v>
                </c:pt>
                <c:pt idx="6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56F7-48C0-ACDC-B0F451662DA4}"/>
            </c:ext>
          </c:extLst>
        </c:ser>
        <c:ser>
          <c:idx val="88"/>
          <c:order val="88"/>
          <c:tx>
            <c:strRef>
              <c:f>'LBF Temastatistik'!$A$94</c:f>
              <c:strCache>
                <c:ptCount val="1"/>
                <c:pt idx="0">
                  <c:v>Varde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Temastatistik'!$B$94:$H$94</c:f>
              <c:numCache>
                <c:formatCode>General</c:formatCode>
                <c:ptCount val="7"/>
                <c:pt idx="0">
                  <c:v>29.5</c:v>
                </c:pt>
                <c:pt idx="1">
                  <c:v>28.3</c:v>
                </c:pt>
                <c:pt idx="2">
                  <c:v>29.9</c:v>
                </c:pt>
                <c:pt idx="3">
                  <c:v>30.2</c:v>
                </c:pt>
                <c:pt idx="4">
                  <c:v>34.4</c:v>
                </c:pt>
                <c:pt idx="5">
                  <c:v>34.6</c:v>
                </c:pt>
                <c:pt idx="6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56F7-48C0-ACDC-B0F451662DA4}"/>
            </c:ext>
          </c:extLst>
        </c:ser>
        <c:ser>
          <c:idx val="89"/>
          <c:order val="89"/>
          <c:tx>
            <c:strRef>
              <c:f>'LBF Temastatistik'!$A$95</c:f>
              <c:strCache>
                <c:ptCount val="1"/>
                <c:pt idx="0">
                  <c:v>Vejen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Temastatistik'!$B$95:$H$95</c:f>
              <c:numCache>
                <c:formatCode>General</c:formatCode>
                <c:ptCount val="7"/>
                <c:pt idx="0">
                  <c:v>25.2</c:v>
                </c:pt>
                <c:pt idx="1">
                  <c:v>27.5</c:v>
                </c:pt>
                <c:pt idx="2">
                  <c:v>29.8</c:v>
                </c:pt>
                <c:pt idx="3">
                  <c:v>29.4</c:v>
                </c:pt>
                <c:pt idx="4">
                  <c:v>33.799999999999997</c:v>
                </c:pt>
                <c:pt idx="5">
                  <c:v>36.700000000000003</c:v>
                </c:pt>
                <c:pt idx="6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56F7-48C0-ACDC-B0F451662DA4}"/>
            </c:ext>
          </c:extLst>
        </c:ser>
        <c:ser>
          <c:idx val="90"/>
          <c:order val="90"/>
          <c:tx>
            <c:strRef>
              <c:f>'LBF Temastatistik'!$A$96</c:f>
              <c:strCache>
                <c:ptCount val="1"/>
                <c:pt idx="0">
                  <c:v>Vejle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Temastatistik'!$B$96:$H$96</c:f>
              <c:numCache>
                <c:formatCode>General</c:formatCode>
                <c:ptCount val="7"/>
                <c:pt idx="0">
                  <c:v>31.5</c:v>
                </c:pt>
                <c:pt idx="1">
                  <c:v>32.799999999999997</c:v>
                </c:pt>
                <c:pt idx="2">
                  <c:v>31.6</c:v>
                </c:pt>
                <c:pt idx="3">
                  <c:v>32.200000000000003</c:v>
                </c:pt>
                <c:pt idx="4">
                  <c:v>32.700000000000003</c:v>
                </c:pt>
                <c:pt idx="5">
                  <c:v>32.200000000000003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56F7-48C0-ACDC-B0F451662DA4}"/>
            </c:ext>
          </c:extLst>
        </c:ser>
        <c:ser>
          <c:idx val="91"/>
          <c:order val="91"/>
          <c:tx>
            <c:strRef>
              <c:f>'LBF Temastatistik'!$A$97</c:f>
              <c:strCache>
                <c:ptCount val="1"/>
                <c:pt idx="0">
                  <c:v>Vesthimmerlands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Temastatistik'!$B$97:$H$97</c:f>
              <c:numCache>
                <c:formatCode>General</c:formatCode>
                <c:ptCount val="7"/>
                <c:pt idx="0">
                  <c:v>26.3</c:v>
                </c:pt>
                <c:pt idx="1">
                  <c:v>26.5</c:v>
                </c:pt>
                <c:pt idx="2">
                  <c:v>26.7</c:v>
                </c:pt>
                <c:pt idx="3">
                  <c:v>32.200000000000003</c:v>
                </c:pt>
                <c:pt idx="4">
                  <c:v>34.299999999999997</c:v>
                </c:pt>
                <c:pt idx="5">
                  <c:v>36.200000000000003</c:v>
                </c:pt>
                <c:pt idx="6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56F7-48C0-ACDC-B0F451662DA4}"/>
            </c:ext>
          </c:extLst>
        </c:ser>
        <c:ser>
          <c:idx val="92"/>
          <c:order val="92"/>
          <c:tx>
            <c:strRef>
              <c:f>'LBF Temastatistik'!$A$98</c:f>
              <c:strCache>
                <c:ptCount val="1"/>
                <c:pt idx="0">
                  <c:v>Viborg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Temastatistik'!$B$98:$H$98</c:f>
              <c:numCache>
                <c:formatCode>General</c:formatCode>
                <c:ptCount val="7"/>
                <c:pt idx="0">
                  <c:v>23.8</c:v>
                </c:pt>
                <c:pt idx="1">
                  <c:v>25.3</c:v>
                </c:pt>
                <c:pt idx="2">
                  <c:v>25.2</c:v>
                </c:pt>
                <c:pt idx="3">
                  <c:v>28</c:v>
                </c:pt>
                <c:pt idx="4">
                  <c:v>26.7</c:v>
                </c:pt>
                <c:pt idx="5">
                  <c:v>30.8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56F7-48C0-ACDC-B0F451662DA4}"/>
            </c:ext>
          </c:extLst>
        </c:ser>
        <c:ser>
          <c:idx val="93"/>
          <c:order val="93"/>
          <c:tx>
            <c:strRef>
              <c:f>'LBF Temastatistik'!$A$99</c:f>
              <c:strCache>
                <c:ptCount val="1"/>
                <c:pt idx="0">
                  <c:v>Vordingborg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Temastatistik'!$B$99:$H$99</c:f>
              <c:numCache>
                <c:formatCode>General</c:formatCode>
                <c:ptCount val="7"/>
                <c:pt idx="0">
                  <c:v>30.8</c:v>
                </c:pt>
                <c:pt idx="1">
                  <c:v>32.4</c:v>
                </c:pt>
                <c:pt idx="2">
                  <c:v>34</c:v>
                </c:pt>
                <c:pt idx="3">
                  <c:v>36.200000000000003</c:v>
                </c:pt>
                <c:pt idx="4">
                  <c:v>37.9</c:v>
                </c:pt>
                <c:pt idx="5">
                  <c:v>42.9</c:v>
                </c:pt>
                <c:pt idx="6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56F7-48C0-ACDC-B0F451662DA4}"/>
            </c:ext>
          </c:extLst>
        </c:ser>
        <c:ser>
          <c:idx val="94"/>
          <c:order val="94"/>
          <c:tx>
            <c:strRef>
              <c:f>'LBF Temastatistik'!$A$100</c:f>
              <c:strCache>
                <c:ptCount val="1"/>
                <c:pt idx="0">
                  <c:v>Ærø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Temastatistik'!$B$100:$H$100</c:f>
              <c:numCache>
                <c:formatCode>General</c:formatCode>
                <c:ptCount val="7"/>
                <c:pt idx="0">
                  <c:v>31.7</c:v>
                </c:pt>
                <c:pt idx="1">
                  <c:v>31.5</c:v>
                </c:pt>
                <c:pt idx="2">
                  <c:v>26.7</c:v>
                </c:pt>
                <c:pt idx="3">
                  <c:v>30.9</c:v>
                </c:pt>
                <c:pt idx="4">
                  <c:v>31.9</c:v>
                </c:pt>
                <c:pt idx="5">
                  <c:v>34.799999999999997</c:v>
                </c:pt>
                <c:pt idx="6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56F7-48C0-ACDC-B0F451662DA4}"/>
            </c:ext>
          </c:extLst>
        </c:ser>
        <c:ser>
          <c:idx val="95"/>
          <c:order val="95"/>
          <c:tx>
            <c:strRef>
              <c:f>'LBF Temastatistik'!$A$101</c:f>
              <c:strCache>
                <c:ptCount val="1"/>
                <c:pt idx="0">
                  <c:v>Aabenraa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Temastatistik'!$B$101:$H$101</c:f>
              <c:numCache>
                <c:formatCode>General</c:formatCode>
                <c:ptCount val="7"/>
                <c:pt idx="0">
                  <c:v>32.9</c:v>
                </c:pt>
                <c:pt idx="1">
                  <c:v>32.799999999999997</c:v>
                </c:pt>
                <c:pt idx="2">
                  <c:v>34.9</c:v>
                </c:pt>
                <c:pt idx="3">
                  <c:v>32.9</c:v>
                </c:pt>
                <c:pt idx="4">
                  <c:v>35.299999999999997</c:v>
                </c:pt>
                <c:pt idx="5">
                  <c:v>34.700000000000003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56F7-48C0-ACDC-B0F451662DA4}"/>
            </c:ext>
          </c:extLst>
        </c:ser>
        <c:ser>
          <c:idx val="96"/>
          <c:order val="96"/>
          <c:tx>
            <c:strRef>
              <c:f>'LBF Temastatistik'!$A$102</c:f>
              <c:strCache>
                <c:ptCount val="1"/>
                <c:pt idx="0">
                  <c:v>Aalborg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Temastatistik'!$B$102:$H$102</c:f>
              <c:numCache>
                <c:formatCode>General</c:formatCode>
                <c:ptCount val="7"/>
                <c:pt idx="0">
                  <c:v>26.4</c:v>
                </c:pt>
                <c:pt idx="1">
                  <c:v>26.1</c:v>
                </c:pt>
                <c:pt idx="2">
                  <c:v>27.6</c:v>
                </c:pt>
                <c:pt idx="3">
                  <c:v>28.6</c:v>
                </c:pt>
                <c:pt idx="4">
                  <c:v>30.4</c:v>
                </c:pt>
                <c:pt idx="5">
                  <c:v>32.799999999999997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56F7-48C0-ACDC-B0F451662DA4}"/>
            </c:ext>
          </c:extLst>
        </c:ser>
        <c:ser>
          <c:idx val="97"/>
          <c:order val="97"/>
          <c:tx>
            <c:strRef>
              <c:f>'LBF Temastatistik'!$A$103</c:f>
              <c:strCache>
                <c:ptCount val="1"/>
                <c:pt idx="0">
                  <c:v>Aarhus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Temastatistik'!$B$103:$H$103</c:f>
              <c:numCache>
                <c:formatCode>General</c:formatCode>
                <c:ptCount val="7"/>
                <c:pt idx="0">
                  <c:v>15.4</c:v>
                </c:pt>
                <c:pt idx="1">
                  <c:v>16.399999999999999</c:v>
                </c:pt>
                <c:pt idx="2">
                  <c:v>17.600000000000001</c:v>
                </c:pt>
                <c:pt idx="3">
                  <c:v>18.600000000000001</c:v>
                </c:pt>
                <c:pt idx="4">
                  <c:v>19.100000000000001</c:v>
                </c:pt>
                <c:pt idx="5">
                  <c:v>21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56F7-48C0-ACDC-B0F451662DA4}"/>
            </c:ext>
          </c:extLst>
        </c:ser>
        <c:ser>
          <c:idx val="98"/>
          <c:order val="98"/>
          <c:tx>
            <c:strRef>
              <c:f>'LBF Temastatistik'!$A$105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Temastatistik'!$B$105:$H$105</c:f>
              <c:numCache>
                <c:formatCode>General</c:formatCode>
                <c:ptCount val="7"/>
                <c:pt idx="0">
                  <c:v>15.4</c:v>
                </c:pt>
                <c:pt idx="1">
                  <c:v>14.8</c:v>
                </c:pt>
                <c:pt idx="2">
                  <c:v>16.2</c:v>
                </c:pt>
                <c:pt idx="3">
                  <c:v>17.100000000000001</c:v>
                </c:pt>
                <c:pt idx="4">
                  <c:v>19.100000000000001</c:v>
                </c:pt>
                <c:pt idx="5">
                  <c:v>21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56F7-48C0-ACDC-B0F451662DA4}"/>
            </c:ext>
          </c:extLst>
        </c:ser>
        <c:ser>
          <c:idx val="99"/>
          <c:order val="99"/>
          <c:tx>
            <c:strRef>
              <c:f>'LBF Temastatistik'!$A$106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Temastatistik'!$B$106:$H$106</c:f>
              <c:numCache>
                <c:formatCode>General</c:formatCode>
                <c:ptCount val="7"/>
                <c:pt idx="0">
                  <c:v>39.6</c:v>
                </c:pt>
                <c:pt idx="1">
                  <c:v>40.700000000000003</c:v>
                </c:pt>
                <c:pt idx="2">
                  <c:v>42.7</c:v>
                </c:pt>
                <c:pt idx="3">
                  <c:v>51.6</c:v>
                </c:pt>
                <c:pt idx="4">
                  <c:v>52.4</c:v>
                </c:pt>
                <c:pt idx="5">
                  <c:v>58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56F7-48C0-ACDC-B0F451662DA4}"/>
            </c:ext>
          </c:extLst>
        </c:ser>
        <c:ser>
          <c:idx val="100"/>
          <c:order val="100"/>
          <c:tx>
            <c:strRef>
              <c:f>'LBF Temastatistik'!$A$107</c:f>
              <c:strCache>
                <c:ptCount val="1"/>
                <c:pt idx="0">
                  <c:v>Avg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Temastatistik'!$B$107:$H$107</c:f>
              <c:numCache>
                <c:formatCode>General</c:formatCode>
                <c:ptCount val="7"/>
                <c:pt idx="0">
                  <c:v>25.6</c:v>
                </c:pt>
                <c:pt idx="1">
                  <c:v>26</c:v>
                </c:pt>
                <c:pt idx="2">
                  <c:v>27</c:v>
                </c:pt>
                <c:pt idx="3">
                  <c:v>28.9</c:v>
                </c:pt>
                <c:pt idx="4">
                  <c:v>31.2</c:v>
                </c:pt>
                <c:pt idx="5">
                  <c:v>33.299999999999997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56F7-48C0-ACDC-B0F451662DA4}"/>
            </c:ext>
          </c:extLst>
        </c:ser>
        <c:ser>
          <c:idx val="101"/>
          <c:order val="101"/>
          <c:tx>
            <c:strRef>
              <c:f>'LBF Temastatistik'!$A$108</c:f>
              <c:strCache>
                <c:ptCount val="1"/>
                <c:pt idx="0">
                  <c:v>Valgt Kommune</c:v>
                </c:pt>
              </c:strCache>
            </c:strRef>
          </c:tx>
          <c:spPr>
            <a:ln w="539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'LBF Temastatistik'!$B$108:$H$108</c:f>
              <c:numCache>
                <c:formatCode>General</c:formatCode>
                <c:ptCount val="7"/>
                <c:pt idx="0">
                  <c:v>29.2</c:v>
                </c:pt>
                <c:pt idx="1">
                  <c:v>28.5</c:v>
                </c:pt>
                <c:pt idx="2">
                  <c:v>30.1</c:v>
                </c:pt>
                <c:pt idx="3">
                  <c:v>32.6</c:v>
                </c:pt>
                <c:pt idx="4">
                  <c:v>35.200000000000003</c:v>
                </c:pt>
                <c:pt idx="5">
                  <c:v>34.700000000000003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56F7-48C0-ACDC-B0F451662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6112"/>
        <c:axId val="647986472"/>
      </c:lineChart>
      <c:catAx>
        <c:axId val="647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472"/>
        <c:crosses val="autoZero"/>
        <c:auto val="1"/>
        <c:lblAlgn val="ctr"/>
        <c:lblOffset val="100"/>
        <c:noMultiLvlLbl val="0"/>
      </c:catAx>
      <c:valAx>
        <c:axId val="647986472"/>
        <c:scaling>
          <c:orientation val="minMax"/>
          <c:max val="61"/>
          <c:min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Udvikling af udgifter til renovation 2017-2023 i kr/m² for alle 98 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'LBF Temastatistik'!$A$6</c:f>
              <c:strCache>
                <c:ptCount val="1"/>
                <c:pt idx="0">
                  <c:v>Albertslund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Temastatistik'!$B$6:$H$6</c:f>
              <c:numCache>
                <c:formatCode>General</c:formatCode>
                <c:ptCount val="7"/>
                <c:pt idx="0">
                  <c:v>34.299999999999997</c:v>
                </c:pt>
                <c:pt idx="1">
                  <c:v>30.4</c:v>
                </c:pt>
                <c:pt idx="2">
                  <c:v>30.7</c:v>
                </c:pt>
                <c:pt idx="3">
                  <c:v>33.299999999999997</c:v>
                </c:pt>
                <c:pt idx="4">
                  <c:v>33.799999999999997</c:v>
                </c:pt>
                <c:pt idx="5">
                  <c:v>34.700000000000003</c:v>
                </c:pt>
                <c:pt idx="6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D-4BB9-946D-C6B51A125299}"/>
            </c:ext>
          </c:extLst>
        </c:ser>
        <c:ser>
          <c:idx val="1"/>
          <c:order val="1"/>
          <c:tx>
            <c:strRef>
              <c:f>'LBF Temastatistik'!$A$7</c:f>
              <c:strCache>
                <c:ptCount val="1"/>
                <c:pt idx="0">
                  <c:v>Allerød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Temastatistik'!$B$7:$H$7</c:f>
              <c:numCache>
                <c:formatCode>General</c:formatCode>
                <c:ptCount val="7"/>
                <c:pt idx="0">
                  <c:v>27.4</c:v>
                </c:pt>
                <c:pt idx="1">
                  <c:v>28.3</c:v>
                </c:pt>
                <c:pt idx="2">
                  <c:v>28.1</c:v>
                </c:pt>
                <c:pt idx="3">
                  <c:v>33.9</c:v>
                </c:pt>
                <c:pt idx="4">
                  <c:v>40.200000000000003</c:v>
                </c:pt>
                <c:pt idx="5">
                  <c:v>44.9</c:v>
                </c:pt>
                <c:pt idx="6">
                  <c:v>45.2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2D-4BB9-946D-C6B51A125299}"/>
            </c:ext>
          </c:extLst>
        </c:ser>
        <c:ser>
          <c:idx val="2"/>
          <c:order val="2"/>
          <c:tx>
            <c:strRef>
              <c:f>'LBF Temastatistik'!$A$8</c:f>
              <c:strCache>
                <c:ptCount val="1"/>
                <c:pt idx="0">
                  <c:v>Assens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Temastatistik'!$B$8:$H$8</c:f>
              <c:numCache>
                <c:formatCode>General</c:formatCode>
                <c:ptCount val="7"/>
                <c:pt idx="0">
                  <c:v>30.5</c:v>
                </c:pt>
                <c:pt idx="1">
                  <c:v>31.5</c:v>
                </c:pt>
                <c:pt idx="2">
                  <c:v>32.4</c:v>
                </c:pt>
                <c:pt idx="3">
                  <c:v>34.5</c:v>
                </c:pt>
                <c:pt idx="4">
                  <c:v>36.1</c:v>
                </c:pt>
                <c:pt idx="5">
                  <c:v>38.799999999999997</c:v>
                </c:pt>
                <c:pt idx="6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D-4BB9-946D-C6B51A125299}"/>
            </c:ext>
          </c:extLst>
        </c:ser>
        <c:ser>
          <c:idx val="3"/>
          <c:order val="3"/>
          <c:tx>
            <c:strRef>
              <c:f>'LBF Temastatistik'!$A$9</c:f>
              <c:strCache>
                <c:ptCount val="1"/>
                <c:pt idx="0">
                  <c:v>Ballerup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Temastatistik'!$B$9:$H$9</c:f>
              <c:numCache>
                <c:formatCode>General</c:formatCode>
                <c:ptCount val="7"/>
                <c:pt idx="0">
                  <c:v>24.1</c:v>
                </c:pt>
                <c:pt idx="1">
                  <c:v>24</c:v>
                </c:pt>
                <c:pt idx="2">
                  <c:v>22.9</c:v>
                </c:pt>
                <c:pt idx="3">
                  <c:v>26.1</c:v>
                </c:pt>
                <c:pt idx="4">
                  <c:v>27.7</c:v>
                </c:pt>
                <c:pt idx="5">
                  <c:v>29.1</c:v>
                </c:pt>
                <c:pt idx="6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2D-4BB9-946D-C6B51A125299}"/>
            </c:ext>
          </c:extLst>
        </c:ser>
        <c:ser>
          <c:idx val="4"/>
          <c:order val="4"/>
          <c:tx>
            <c:strRef>
              <c:f>'LBF Temastatistik'!$A$10</c:f>
              <c:strCache>
                <c:ptCount val="1"/>
                <c:pt idx="0">
                  <c:v>Billund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Temastatistik'!$B$10:$H$10</c:f>
              <c:numCache>
                <c:formatCode>General</c:formatCode>
                <c:ptCount val="7"/>
                <c:pt idx="0">
                  <c:v>31.7</c:v>
                </c:pt>
                <c:pt idx="1">
                  <c:v>30.7</c:v>
                </c:pt>
                <c:pt idx="2">
                  <c:v>31.4</c:v>
                </c:pt>
                <c:pt idx="3">
                  <c:v>32.700000000000003</c:v>
                </c:pt>
                <c:pt idx="4">
                  <c:v>36.700000000000003</c:v>
                </c:pt>
                <c:pt idx="5">
                  <c:v>44.8</c:v>
                </c:pt>
                <c:pt idx="6">
                  <c:v>42.6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2D-4BB9-946D-C6B51A125299}"/>
            </c:ext>
          </c:extLst>
        </c:ser>
        <c:ser>
          <c:idx val="5"/>
          <c:order val="5"/>
          <c:tx>
            <c:strRef>
              <c:f>'LBF Temastatistik'!$A$11</c:f>
              <c:strCache>
                <c:ptCount val="1"/>
                <c:pt idx="0">
                  <c:v>Bornholm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Temastatistik'!$B$11:$H$11</c:f>
              <c:numCache>
                <c:formatCode>General</c:formatCode>
                <c:ptCount val="7"/>
                <c:pt idx="0">
                  <c:v>39.6</c:v>
                </c:pt>
                <c:pt idx="1">
                  <c:v>39.6</c:v>
                </c:pt>
                <c:pt idx="2">
                  <c:v>39.700000000000003</c:v>
                </c:pt>
                <c:pt idx="3">
                  <c:v>39.1</c:v>
                </c:pt>
                <c:pt idx="4">
                  <c:v>45.6</c:v>
                </c:pt>
                <c:pt idx="5">
                  <c:v>58</c:v>
                </c:pt>
                <c:pt idx="6">
                  <c:v>59.9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2D-4BB9-946D-C6B51A125299}"/>
            </c:ext>
          </c:extLst>
        </c:ser>
        <c:ser>
          <c:idx val="6"/>
          <c:order val="6"/>
          <c:tx>
            <c:strRef>
              <c:f>'LBF Temastatistik'!$A$12</c:f>
              <c:strCache>
                <c:ptCount val="1"/>
                <c:pt idx="0">
                  <c:v>Brøndby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Temastatistik'!$B$12:$H$12</c:f>
              <c:numCache>
                <c:formatCode>General</c:formatCode>
                <c:ptCount val="7"/>
                <c:pt idx="0">
                  <c:v>25.9</c:v>
                </c:pt>
                <c:pt idx="1">
                  <c:v>26.3</c:v>
                </c:pt>
                <c:pt idx="2">
                  <c:v>25.5</c:v>
                </c:pt>
                <c:pt idx="3">
                  <c:v>27.9</c:v>
                </c:pt>
                <c:pt idx="4">
                  <c:v>29.2</c:v>
                </c:pt>
                <c:pt idx="5">
                  <c:v>29.5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2D-4BB9-946D-C6B51A125299}"/>
            </c:ext>
          </c:extLst>
        </c:ser>
        <c:ser>
          <c:idx val="7"/>
          <c:order val="7"/>
          <c:tx>
            <c:strRef>
              <c:f>'LBF Temastatistik'!$A$13</c:f>
              <c:strCache>
                <c:ptCount val="1"/>
                <c:pt idx="0">
                  <c:v>Brønderslev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Temastatistik'!$B$13:$H$13</c:f>
              <c:numCache>
                <c:formatCode>General</c:formatCode>
                <c:ptCount val="7"/>
                <c:pt idx="0">
                  <c:v>28.8</c:v>
                </c:pt>
                <c:pt idx="1">
                  <c:v>27.7</c:v>
                </c:pt>
                <c:pt idx="2">
                  <c:v>30.6</c:v>
                </c:pt>
                <c:pt idx="3">
                  <c:v>30</c:v>
                </c:pt>
                <c:pt idx="4">
                  <c:v>37</c:v>
                </c:pt>
                <c:pt idx="5">
                  <c:v>36.1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2D-4BB9-946D-C6B51A125299}"/>
            </c:ext>
          </c:extLst>
        </c:ser>
        <c:ser>
          <c:idx val="8"/>
          <c:order val="8"/>
          <c:tx>
            <c:strRef>
              <c:f>'LBF Temastatistik'!$A$14</c:f>
              <c:strCache>
                <c:ptCount val="1"/>
                <c:pt idx="0">
                  <c:v>Dragør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Temastatistik'!$B$14:$H$14</c:f>
              <c:numCache>
                <c:formatCode>General</c:formatCode>
                <c:ptCount val="7"/>
                <c:pt idx="0">
                  <c:v>18.899999999999999</c:v>
                </c:pt>
                <c:pt idx="1">
                  <c:v>19.5</c:v>
                </c:pt>
                <c:pt idx="2">
                  <c:v>21.1</c:v>
                </c:pt>
                <c:pt idx="3">
                  <c:v>22.6</c:v>
                </c:pt>
                <c:pt idx="4">
                  <c:v>27</c:v>
                </c:pt>
                <c:pt idx="5">
                  <c:v>36.799999999999997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2D-4BB9-946D-C6B51A125299}"/>
            </c:ext>
          </c:extLst>
        </c:ser>
        <c:ser>
          <c:idx val="9"/>
          <c:order val="9"/>
          <c:tx>
            <c:strRef>
              <c:f>'LBF Temastatistik'!$A$15</c:f>
              <c:strCache>
                <c:ptCount val="1"/>
                <c:pt idx="0">
                  <c:v>Egedal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Temastatistik'!$B$15:$H$15</c:f>
              <c:numCache>
                <c:formatCode>General</c:formatCode>
                <c:ptCount val="7"/>
                <c:pt idx="0">
                  <c:v>29.2</c:v>
                </c:pt>
                <c:pt idx="1">
                  <c:v>30.2</c:v>
                </c:pt>
                <c:pt idx="2">
                  <c:v>37.6</c:v>
                </c:pt>
                <c:pt idx="3">
                  <c:v>40</c:v>
                </c:pt>
                <c:pt idx="4">
                  <c:v>43.4</c:v>
                </c:pt>
                <c:pt idx="5">
                  <c:v>55</c:v>
                </c:pt>
                <c:pt idx="6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2D-4BB9-946D-C6B51A125299}"/>
            </c:ext>
          </c:extLst>
        </c:ser>
        <c:ser>
          <c:idx val="10"/>
          <c:order val="10"/>
          <c:tx>
            <c:strRef>
              <c:f>'LBF Temastatistik'!$A$16</c:f>
              <c:strCache>
                <c:ptCount val="1"/>
                <c:pt idx="0">
                  <c:v>Esbjerg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Temastatistik'!$B$16:$H$16</c:f>
              <c:numCache>
                <c:formatCode>General</c:formatCode>
                <c:ptCount val="7"/>
                <c:pt idx="0">
                  <c:v>20.8</c:v>
                </c:pt>
                <c:pt idx="1">
                  <c:v>20</c:v>
                </c:pt>
                <c:pt idx="2">
                  <c:v>21</c:v>
                </c:pt>
                <c:pt idx="3">
                  <c:v>23.9</c:v>
                </c:pt>
                <c:pt idx="4">
                  <c:v>28</c:v>
                </c:pt>
                <c:pt idx="5">
                  <c:v>30.9</c:v>
                </c:pt>
                <c:pt idx="6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62D-4BB9-946D-C6B51A125299}"/>
            </c:ext>
          </c:extLst>
        </c:ser>
        <c:ser>
          <c:idx val="11"/>
          <c:order val="11"/>
          <c:tx>
            <c:strRef>
              <c:f>'LBF Temastatistik'!$A$17</c:f>
              <c:strCache>
                <c:ptCount val="1"/>
                <c:pt idx="0">
                  <c:v>Fanø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Temastatistik'!$B$17:$H$17</c:f>
              <c:numCache>
                <c:formatCode>General</c:formatCode>
                <c:ptCount val="7"/>
                <c:pt idx="0">
                  <c:v>27.2</c:v>
                </c:pt>
                <c:pt idx="1">
                  <c:v>23.3</c:v>
                </c:pt>
                <c:pt idx="2">
                  <c:v>40.200000000000003</c:v>
                </c:pt>
                <c:pt idx="3">
                  <c:v>31.2</c:v>
                </c:pt>
                <c:pt idx="4">
                  <c:v>28.9</c:v>
                </c:pt>
                <c:pt idx="5">
                  <c:v>28.3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2D-4BB9-946D-C6B51A125299}"/>
            </c:ext>
          </c:extLst>
        </c:ser>
        <c:ser>
          <c:idx val="12"/>
          <c:order val="12"/>
          <c:tx>
            <c:strRef>
              <c:f>'LBF Temastatistik'!$A$18</c:f>
              <c:strCache>
                <c:ptCount val="1"/>
                <c:pt idx="0">
                  <c:v>Favrskov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Temastatistik'!$B$18:$H$18</c:f>
              <c:numCache>
                <c:formatCode>General</c:formatCode>
                <c:ptCount val="7"/>
                <c:pt idx="0">
                  <c:v>28.5</c:v>
                </c:pt>
                <c:pt idx="1">
                  <c:v>27.8</c:v>
                </c:pt>
                <c:pt idx="2">
                  <c:v>31.4</c:v>
                </c:pt>
                <c:pt idx="3">
                  <c:v>34.6</c:v>
                </c:pt>
                <c:pt idx="4">
                  <c:v>37.5</c:v>
                </c:pt>
                <c:pt idx="5">
                  <c:v>39.5</c:v>
                </c:pt>
                <c:pt idx="6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2D-4BB9-946D-C6B51A125299}"/>
            </c:ext>
          </c:extLst>
        </c:ser>
        <c:ser>
          <c:idx val="13"/>
          <c:order val="13"/>
          <c:tx>
            <c:strRef>
              <c:f>'LBF Temastatistik'!$A$19</c:f>
              <c:strCache>
                <c:ptCount val="1"/>
                <c:pt idx="0">
                  <c:v>Faxe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Temastatistik'!$B$19:$H$19</c:f>
              <c:numCache>
                <c:formatCode>General</c:formatCode>
                <c:ptCount val="7"/>
                <c:pt idx="0">
                  <c:v>32.6</c:v>
                </c:pt>
                <c:pt idx="1">
                  <c:v>33.1</c:v>
                </c:pt>
                <c:pt idx="2">
                  <c:v>31.6</c:v>
                </c:pt>
                <c:pt idx="3">
                  <c:v>34.200000000000003</c:v>
                </c:pt>
                <c:pt idx="4">
                  <c:v>37.4</c:v>
                </c:pt>
                <c:pt idx="5">
                  <c:v>44.2</c:v>
                </c:pt>
                <c:pt idx="6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2D-4BB9-946D-C6B51A125299}"/>
            </c:ext>
          </c:extLst>
        </c:ser>
        <c:ser>
          <c:idx val="14"/>
          <c:order val="14"/>
          <c:tx>
            <c:strRef>
              <c:f>'LBF Temastatistik'!$A$20</c:f>
              <c:strCache>
                <c:ptCount val="1"/>
                <c:pt idx="0">
                  <c:v>Fredensborg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Temastatistik'!$B$20:$H$20</c:f>
              <c:numCache>
                <c:formatCode>General</c:formatCode>
                <c:ptCount val="7"/>
                <c:pt idx="0">
                  <c:v>28.4</c:v>
                </c:pt>
                <c:pt idx="1">
                  <c:v>28.4</c:v>
                </c:pt>
                <c:pt idx="2">
                  <c:v>28.8</c:v>
                </c:pt>
                <c:pt idx="3">
                  <c:v>33.5</c:v>
                </c:pt>
                <c:pt idx="4">
                  <c:v>36.1</c:v>
                </c:pt>
                <c:pt idx="5">
                  <c:v>40.4</c:v>
                </c:pt>
                <c:pt idx="6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62D-4BB9-946D-C6B51A125299}"/>
            </c:ext>
          </c:extLst>
        </c:ser>
        <c:ser>
          <c:idx val="15"/>
          <c:order val="15"/>
          <c:tx>
            <c:strRef>
              <c:f>'LBF Temastatistik'!$A$21</c:f>
              <c:strCache>
                <c:ptCount val="1"/>
                <c:pt idx="0">
                  <c:v>Fredericia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Temastatistik'!$B$21:$H$21</c:f>
              <c:numCache>
                <c:formatCode>General</c:formatCode>
                <c:ptCount val="7"/>
                <c:pt idx="0">
                  <c:v>27.6</c:v>
                </c:pt>
                <c:pt idx="1">
                  <c:v>28.3</c:v>
                </c:pt>
                <c:pt idx="2">
                  <c:v>28.8</c:v>
                </c:pt>
                <c:pt idx="3">
                  <c:v>35.200000000000003</c:v>
                </c:pt>
                <c:pt idx="4">
                  <c:v>35.9</c:v>
                </c:pt>
                <c:pt idx="5">
                  <c:v>28.5</c:v>
                </c:pt>
                <c:pt idx="6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62D-4BB9-946D-C6B51A125299}"/>
            </c:ext>
          </c:extLst>
        </c:ser>
        <c:ser>
          <c:idx val="16"/>
          <c:order val="16"/>
          <c:tx>
            <c:strRef>
              <c:f>'LBF Temastatistik'!$A$22</c:f>
              <c:strCache>
                <c:ptCount val="1"/>
                <c:pt idx="0">
                  <c:v>Frederiksberg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Temastatistik'!$B$22:$H$22</c:f>
              <c:numCache>
                <c:formatCode>General</c:formatCode>
                <c:ptCount val="7"/>
                <c:pt idx="0">
                  <c:v>26.2</c:v>
                </c:pt>
                <c:pt idx="1">
                  <c:v>26.5</c:v>
                </c:pt>
                <c:pt idx="2">
                  <c:v>27.1</c:v>
                </c:pt>
                <c:pt idx="3">
                  <c:v>28.2</c:v>
                </c:pt>
                <c:pt idx="4">
                  <c:v>31.6</c:v>
                </c:pt>
                <c:pt idx="5">
                  <c:v>30.2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62D-4BB9-946D-C6B51A125299}"/>
            </c:ext>
          </c:extLst>
        </c:ser>
        <c:ser>
          <c:idx val="17"/>
          <c:order val="17"/>
          <c:tx>
            <c:strRef>
              <c:f>'LBF Temastatistik'!$A$23</c:f>
              <c:strCache>
                <c:ptCount val="1"/>
                <c:pt idx="0">
                  <c:v>Frederikshavn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Temastatistik'!$B$23:$H$23</c:f>
              <c:numCache>
                <c:formatCode>General</c:formatCode>
                <c:ptCount val="7"/>
                <c:pt idx="0">
                  <c:v>23.7</c:v>
                </c:pt>
                <c:pt idx="1">
                  <c:v>24.3</c:v>
                </c:pt>
                <c:pt idx="2">
                  <c:v>24.1</c:v>
                </c:pt>
                <c:pt idx="3">
                  <c:v>25.1</c:v>
                </c:pt>
                <c:pt idx="4">
                  <c:v>25.9</c:v>
                </c:pt>
                <c:pt idx="5">
                  <c:v>27.6</c:v>
                </c:pt>
                <c:pt idx="6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2D-4BB9-946D-C6B51A125299}"/>
            </c:ext>
          </c:extLst>
        </c:ser>
        <c:ser>
          <c:idx val="18"/>
          <c:order val="18"/>
          <c:tx>
            <c:strRef>
              <c:f>'LBF Temastatistik'!$A$24</c:f>
              <c:strCache>
                <c:ptCount val="1"/>
                <c:pt idx="0">
                  <c:v>Frederikssund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Temastatistik'!$B$24:$H$24</c:f>
              <c:numCache>
                <c:formatCode>General</c:formatCode>
                <c:ptCount val="7"/>
                <c:pt idx="0">
                  <c:v>34</c:v>
                </c:pt>
                <c:pt idx="1">
                  <c:v>38.1</c:v>
                </c:pt>
                <c:pt idx="2">
                  <c:v>39.1</c:v>
                </c:pt>
                <c:pt idx="3">
                  <c:v>43.2</c:v>
                </c:pt>
                <c:pt idx="4">
                  <c:v>42.6</c:v>
                </c:pt>
                <c:pt idx="5">
                  <c:v>44.1</c:v>
                </c:pt>
                <c:pt idx="6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2D-4BB9-946D-C6B51A125299}"/>
            </c:ext>
          </c:extLst>
        </c:ser>
        <c:ser>
          <c:idx val="19"/>
          <c:order val="19"/>
          <c:tx>
            <c:strRef>
              <c:f>'LBF Temastatistik'!$A$25</c:f>
              <c:strCache>
                <c:ptCount val="1"/>
                <c:pt idx="0">
                  <c:v>Furesø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Temastatistik'!$B$25:$H$25</c:f>
              <c:numCache>
                <c:formatCode>General</c:formatCode>
                <c:ptCount val="7"/>
                <c:pt idx="0">
                  <c:v>30.1</c:v>
                </c:pt>
                <c:pt idx="1">
                  <c:v>34.200000000000003</c:v>
                </c:pt>
                <c:pt idx="2">
                  <c:v>33</c:v>
                </c:pt>
                <c:pt idx="3">
                  <c:v>34.799999999999997</c:v>
                </c:pt>
                <c:pt idx="4">
                  <c:v>35</c:v>
                </c:pt>
                <c:pt idx="5">
                  <c:v>32.9</c:v>
                </c:pt>
                <c:pt idx="6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62D-4BB9-946D-C6B51A125299}"/>
            </c:ext>
          </c:extLst>
        </c:ser>
        <c:ser>
          <c:idx val="20"/>
          <c:order val="20"/>
          <c:tx>
            <c:strRef>
              <c:f>'LBF Temastatistik'!$A$26</c:f>
              <c:strCache>
                <c:ptCount val="1"/>
                <c:pt idx="0">
                  <c:v>Faaborg-Midtfyn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Temastatistik'!$B$26:$H$26</c:f>
              <c:numCache>
                <c:formatCode>General</c:formatCode>
                <c:ptCount val="7"/>
                <c:pt idx="0">
                  <c:v>33.9</c:v>
                </c:pt>
                <c:pt idx="1">
                  <c:v>32.200000000000003</c:v>
                </c:pt>
                <c:pt idx="2">
                  <c:v>33.200000000000003</c:v>
                </c:pt>
                <c:pt idx="3">
                  <c:v>32.1</c:v>
                </c:pt>
                <c:pt idx="4">
                  <c:v>34.200000000000003</c:v>
                </c:pt>
                <c:pt idx="5">
                  <c:v>37.799999999999997</c:v>
                </c:pt>
                <c:pt idx="6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2D-4BB9-946D-C6B51A125299}"/>
            </c:ext>
          </c:extLst>
        </c:ser>
        <c:ser>
          <c:idx val="21"/>
          <c:order val="21"/>
          <c:tx>
            <c:strRef>
              <c:f>'LBF Temastatistik'!$A$27</c:f>
              <c:strCache>
                <c:ptCount val="1"/>
                <c:pt idx="0">
                  <c:v>Gentofte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Temastatistik'!$B$27:$H$27</c:f>
              <c:numCache>
                <c:formatCode>General</c:formatCode>
                <c:ptCount val="7"/>
                <c:pt idx="0">
                  <c:v>31.2</c:v>
                </c:pt>
                <c:pt idx="1">
                  <c:v>29.5</c:v>
                </c:pt>
                <c:pt idx="2">
                  <c:v>28.9</c:v>
                </c:pt>
                <c:pt idx="3">
                  <c:v>28.3</c:v>
                </c:pt>
                <c:pt idx="4">
                  <c:v>26.9</c:v>
                </c:pt>
                <c:pt idx="5">
                  <c:v>29.8</c:v>
                </c:pt>
                <c:pt idx="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62D-4BB9-946D-C6B51A125299}"/>
            </c:ext>
          </c:extLst>
        </c:ser>
        <c:ser>
          <c:idx val="22"/>
          <c:order val="22"/>
          <c:tx>
            <c:strRef>
              <c:f>'LBF Temastatistik'!$A$28</c:f>
              <c:strCache>
                <c:ptCount val="1"/>
                <c:pt idx="0">
                  <c:v>Gladsaxe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Temastatistik'!$B$28:$H$28</c:f>
              <c:numCache>
                <c:formatCode>General</c:formatCode>
                <c:ptCount val="7"/>
                <c:pt idx="0">
                  <c:v>29.2</c:v>
                </c:pt>
                <c:pt idx="1">
                  <c:v>28.5</c:v>
                </c:pt>
                <c:pt idx="2">
                  <c:v>30.1</c:v>
                </c:pt>
                <c:pt idx="3">
                  <c:v>32.6</c:v>
                </c:pt>
                <c:pt idx="4">
                  <c:v>35.200000000000003</c:v>
                </c:pt>
                <c:pt idx="5">
                  <c:v>34.700000000000003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62D-4BB9-946D-C6B51A125299}"/>
            </c:ext>
          </c:extLst>
        </c:ser>
        <c:ser>
          <c:idx val="23"/>
          <c:order val="23"/>
          <c:tx>
            <c:strRef>
              <c:f>'LBF Temastatistik'!$A$29</c:f>
              <c:strCache>
                <c:ptCount val="1"/>
                <c:pt idx="0">
                  <c:v>Glostrup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Temastatistik'!$B$29:$H$29</c:f>
              <c:numCache>
                <c:formatCode>General</c:formatCode>
                <c:ptCount val="7"/>
                <c:pt idx="0">
                  <c:v>29.8</c:v>
                </c:pt>
                <c:pt idx="1">
                  <c:v>27.4</c:v>
                </c:pt>
                <c:pt idx="2">
                  <c:v>32.4</c:v>
                </c:pt>
                <c:pt idx="3">
                  <c:v>36.799999999999997</c:v>
                </c:pt>
                <c:pt idx="4">
                  <c:v>40.799999999999997</c:v>
                </c:pt>
                <c:pt idx="5">
                  <c:v>45.3</c:v>
                </c:pt>
                <c:pt idx="6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62D-4BB9-946D-C6B51A125299}"/>
            </c:ext>
          </c:extLst>
        </c:ser>
        <c:ser>
          <c:idx val="24"/>
          <c:order val="24"/>
          <c:tx>
            <c:strRef>
              <c:f>'LBF Temastatistik'!$A$30</c:f>
              <c:strCache>
                <c:ptCount val="1"/>
                <c:pt idx="0">
                  <c:v>Greve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Temastatistik'!$B$30:$H$30</c:f>
              <c:numCache>
                <c:formatCode>General</c:formatCode>
                <c:ptCount val="7"/>
                <c:pt idx="0">
                  <c:v>21.6</c:v>
                </c:pt>
                <c:pt idx="1">
                  <c:v>21.8</c:v>
                </c:pt>
                <c:pt idx="2">
                  <c:v>22.1</c:v>
                </c:pt>
                <c:pt idx="3">
                  <c:v>27.9</c:v>
                </c:pt>
                <c:pt idx="4">
                  <c:v>28.7</c:v>
                </c:pt>
                <c:pt idx="5">
                  <c:v>36</c:v>
                </c:pt>
                <c:pt idx="6">
                  <c:v>37.200000000000003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62D-4BB9-946D-C6B51A125299}"/>
            </c:ext>
          </c:extLst>
        </c:ser>
        <c:ser>
          <c:idx val="25"/>
          <c:order val="25"/>
          <c:tx>
            <c:strRef>
              <c:f>'LBF Temastatistik'!$A$31</c:f>
              <c:strCache>
                <c:ptCount val="1"/>
                <c:pt idx="0">
                  <c:v>Gribskov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Temastatistik'!$B$31:$H$31</c:f>
              <c:numCache>
                <c:formatCode>General</c:formatCode>
                <c:ptCount val="7"/>
                <c:pt idx="0">
                  <c:v>32.200000000000003</c:v>
                </c:pt>
                <c:pt idx="1">
                  <c:v>33.9</c:v>
                </c:pt>
                <c:pt idx="2">
                  <c:v>35.200000000000003</c:v>
                </c:pt>
                <c:pt idx="3">
                  <c:v>33.6</c:v>
                </c:pt>
                <c:pt idx="4">
                  <c:v>36.700000000000003</c:v>
                </c:pt>
                <c:pt idx="5">
                  <c:v>36</c:v>
                </c:pt>
                <c:pt idx="6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2D-4BB9-946D-C6B51A125299}"/>
            </c:ext>
          </c:extLst>
        </c:ser>
        <c:ser>
          <c:idx val="26"/>
          <c:order val="26"/>
          <c:tx>
            <c:strRef>
              <c:f>'LBF Temastatistik'!$A$32</c:f>
              <c:strCache>
                <c:ptCount val="1"/>
                <c:pt idx="0">
                  <c:v>Guldborgsund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Temastatistik'!$B$32:$H$32</c:f>
              <c:numCache>
                <c:formatCode>General</c:formatCode>
                <c:ptCount val="7"/>
                <c:pt idx="0">
                  <c:v>26.3</c:v>
                </c:pt>
                <c:pt idx="1">
                  <c:v>26.4</c:v>
                </c:pt>
                <c:pt idx="2">
                  <c:v>27.4</c:v>
                </c:pt>
                <c:pt idx="3">
                  <c:v>28</c:v>
                </c:pt>
                <c:pt idx="4">
                  <c:v>29.1</c:v>
                </c:pt>
                <c:pt idx="5">
                  <c:v>29.5</c:v>
                </c:pt>
                <c:pt idx="6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62D-4BB9-946D-C6B51A125299}"/>
            </c:ext>
          </c:extLst>
        </c:ser>
        <c:ser>
          <c:idx val="27"/>
          <c:order val="27"/>
          <c:tx>
            <c:strRef>
              <c:f>'LBF Temastatistik'!$A$33</c:f>
              <c:strCache>
                <c:ptCount val="1"/>
                <c:pt idx="0">
                  <c:v>Haderslev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Temastatistik'!$B$33:$H$33</c:f>
              <c:numCache>
                <c:formatCode>General</c:formatCode>
                <c:ptCount val="7"/>
                <c:pt idx="0">
                  <c:v>26</c:v>
                </c:pt>
                <c:pt idx="1">
                  <c:v>26.5</c:v>
                </c:pt>
                <c:pt idx="2">
                  <c:v>28.5</c:v>
                </c:pt>
                <c:pt idx="3">
                  <c:v>29.2</c:v>
                </c:pt>
                <c:pt idx="4">
                  <c:v>33.6</c:v>
                </c:pt>
                <c:pt idx="5">
                  <c:v>40.4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62D-4BB9-946D-C6B51A125299}"/>
            </c:ext>
          </c:extLst>
        </c:ser>
        <c:ser>
          <c:idx val="28"/>
          <c:order val="28"/>
          <c:tx>
            <c:strRef>
              <c:f>'LBF Temastatistik'!$A$34</c:f>
              <c:strCache>
                <c:ptCount val="1"/>
                <c:pt idx="0">
                  <c:v>Halsnæs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Temastatistik'!$B$34:$H$34</c:f>
              <c:numCache>
                <c:formatCode>General</c:formatCode>
                <c:ptCount val="7"/>
                <c:pt idx="0">
                  <c:v>38</c:v>
                </c:pt>
                <c:pt idx="1">
                  <c:v>38.4</c:v>
                </c:pt>
                <c:pt idx="2">
                  <c:v>40.799999999999997</c:v>
                </c:pt>
                <c:pt idx="3">
                  <c:v>44.9</c:v>
                </c:pt>
                <c:pt idx="4">
                  <c:v>51.9</c:v>
                </c:pt>
                <c:pt idx="5">
                  <c:v>49.4</c:v>
                </c:pt>
                <c:pt idx="6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62D-4BB9-946D-C6B51A125299}"/>
            </c:ext>
          </c:extLst>
        </c:ser>
        <c:ser>
          <c:idx val="29"/>
          <c:order val="29"/>
          <c:tx>
            <c:strRef>
              <c:f>'LBF Temastatistik'!$A$35</c:f>
              <c:strCache>
                <c:ptCount val="1"/>
                <c:pt idx="0">
                  <c:v>Hedensted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Temastatistik'!$B$35:$H$35</c:f>
              <c:numCache>
                <c:formatCode>General</c:formatCode>
                <c:ptCount val="7"/>
                <c:pt idx="0">
                  <c:v>21.1</c:v>
                </c:pt>
                <c:pt idx="1">
                  <c:v>21</c:v>
                </c:pt>
                <c:pt idx="2">
                  <c:v>19.100000000000001</c:v>
                </c:pt>
                <c:pt idx="3">
                  <c:v>18.7</c:v>
                </c:pt>
                <c:pt idx="4">
                  <c:v>22.3</c:v>
                </c:pt>
                <c:pt idx="5">
                  <c:v>32</c:v>
                </c:pt>
                <c:pt idx="6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62D-4BB9-946D-C6B51A125299}"/>
            </c:ext>
          </c:extLst>
        </c:ser>
        <c:ser>
          <c:idx val="30"/>
          <c:order val="30"/>
          <c:tx>
            <c:strRef>
              <c:f>'LBF Temastatistik'!$A$36</c:f>
              <c:strCache>
                <c:ptCount val="1"/>
                <c:pt idx="0">
                  <c:v>Helsingør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Temastatistik'!$B$36:$H$36</c:f>
              <c:numCache>
                <c:formatCode>General</c:formatCode>
                <c:ptCount val="7"/>
                <c:pt idx="0">
                  <c:v>23.4</c:v>
                </c:pt>
                <c:pt idx="1">
                  <c:v>24.6</c:v>
                </c:pt>
                <c:pt idx="2">
                  <c:v>26.6</c:v>
                </c:pt>
                <c:pt idx="3">
                  <c:v>28.3</c:v>
                </c:pt>
                <c:pt idx="4">
                  <c:v>36.1</c:v>
                </c:pt>
                <c:pt idx="5">
                  <c:v>38.799999999999997</c:v>
                </c:pt>
                <c:pt idx="6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62D-4BB9-946D-C6B51A125299}"/>
            </c:ext>
          </c:extLst>
        </c:ser>
        <c:ser>
          <c:idx val="31"/>
          <c:order val="31"/>
          <c:tx>
            <c:strRef>
              <c:f>'LBF Temastatistik'!$A$37</c:f>
              <c:strCache>
                <c:ptCount val="1"/>
                <c:pt idx="0">
                  <c:v>Herlev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Temastatistik'!$B$37:$H$37</c:f>
              <c:numCache>
                <c:formatCode>General</c:formatCode>
                <c:ptCount val="7"/>
                <c:pt idx="0">
                  <c:v>27.1</c:v>
                </c:pt>
                <c:pt idx="1">
                  <c:v>25.6</c:v>
                </c:pt>
                <c:pt idx="2">
                  <c:v>25.5</c:v>
                </c:pt>
                <c:pt idx="3">
                  <c:v>26</c:v>
                </c:pt>
                <c:pt idx="4">
                  <c:v>33.1</c:v>
                </c:pt>
                <c:pt idx="5">
                  <c:v>33.5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62D-4BB9-946D-C6B51A125299}"/>
            </c:ext>
          </c:extLst>
        </c:ser>
        <c:ser>
          <c:idx val="32"/>
          <c:order val="32"/>
          <c:tx>
            <c:strRef>
              <c:f>'LBF Temastatistik'!$A$38</c:f>
              <c:strCache>
                <c:ptCount val="1"/>
                <c:pt idx="0">
                  <c:v>Herning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Temastatistik'!$B$38:$H$38</c:f>
              <c:numCache>
                <c:formatCode>General</c:formatCode>
                <c:ptCount val="7"/>
                <c:pt idx="0">
                  <c:v>21.3</c:v>
                </c:pt>
                <c:pt idx="1">
                  <c:v>20.8</c:v>
                </c:pt>
                <c:pt idx="2">
                  <c:v>19.7</c:v>
                </c:pt>
                <c:pt idx="3">
                  <c:v>19.5</c:v>
                </c:pt>
                <c:pt idx="4">
                  <c:v>23.1</c:v>
                </c:pt>
                <c:pt idx="5">
                  <c:v>22.8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D62D-4BB9-946D-C6B51A125299}"/>
            </c:ext>
          </c:extLst>
        </c:ser>
        <c:ser>
          <c:idx val="33"/>
          <c:order val="33"/>
          <c:tx>
            <c:strRef>
              <c:f>'LBF Temastatistik'!$A$39</c:f>
              <c:strCache>
                <c:ptCount val="1"/>
                <c:pt idx="0">
                  <c:v>Hillerød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Temastatistik'!$B$39:$H$39</c:f>
              <c:numCache>
                <c:formatCode>General</c:formatCode>
                <c:ptCount val="7"/>
                <c:pt idx="0">
                  <c:v>26.1</c:v>
                </c:pt>
                <c:pt idx="1">
                  <c:v>30.1</c:v>
                </c:pt>
                <c:pt idx="2">
                  <c:v>31.8</c:v>
                </c:pt>
                <c:pt idx="3">
                  <c:v>35.200000000000003</c:v>
                </c:pt>
                <c:pt idx="4">
                  <c:v>38.1</c:v>
                </c:pt>
                <c:pt idx="5">
                  <c:v>40</c:v>
                </c:pt>
                <c:pt idx="6">
                  <c:v>44.7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62D-4BB9-946D-C6B51A125299}"/>
            </c:ext>
          </c:extLst>
        </c:ser>
        <c:ser>
          <c:idx val="34"/>
          <c:order val="34"/>
          <c:tx>
            <c:strRef>
              <c:f>'LBF Temastatistik'!$A$40</c:f>
              <c:strCache>
                <c:ptCount val="1"/>
                <c:pt idx="0">
                  <c:v>Hjørring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Temastatistik'!$B$40:$H$40</c:f>
              <c:numCache>
                <c:formatCode>General</c:formatCode>
                <c:ptCount val="7"/>
                <c:pt idx="0">
                  <c:v>27.4</c:v>
                </c:pt>
                <c:pt idx="1">
                  <c:v>28</c:v>
                </c:pt>
                <c:pt idx="2">
                  <c:v>28.6</c:v>
                </c:pt>
                <c:pt idx="3">
                  <c:v>29.1</c:v>
                </c:pt>
                <c:pt idx="4">
                  <c:v>35.4</c:v>
                </c:pt>
                <c:pt idx="5">
                  <c:v>35.200000000000003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62D-4BB9-946D-C6B51A125299}"/>
            </c:ext>
          </c:extLst>
        </c:ser>
        <c:ser>
          <c:idx val="35"/>
          <c:order val="35"/>
          <c:tx>
            <c:strRef>
              <c:f>'LBF Temastatistik'!$A$41</c:f>
              <c:strCache>
                <c:ptCount val="1"/>
                <c:pt idx="0">
                  <c:v>Holbæk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Temastatistik'!$B$41:$H$41</c:f>
              <c:numCache>
                <c:formatCode>General</c:formatCode>
                <c:ptCount val="7"/>
                <c:pt idx="0">
                  <c:v>35.6</c:v>
                </c:pt>
                <c:pt idx="1">
                  <c:v>35.6</c:v>
                </c:pt>
                <c:pt idx="2">
                  <c:v>35.9</c:v>
                </c:pt>
                <c:pt idx="3">
                  <c:v>35.1</c:v>
                </c:pt>
                <c:pt idx="4">
                  <c:v>36.799999999999997</c:v>
                </c:pt>
                <c:pt idx="5">
                  <c:v>37.6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62D-4BB9-946D-C6B51A125299}"/>
            </c:ext>
          </c:extLst>
        </c:ser>
        <c:ser>
          <c:idx val="36"/>
          <c:order val="36"/>
          <c:tx>
            <c:strRef>
              <c:f>'LBF Temastatistik'!$A$42</c:f>
              <c:strCache>
                <c:ptCount val="1"/>
                <c:pt idx="0">
                  <c:v>Holstebro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Temastatistik'!$B$42:$H$42</c:f>
              <c:numCache>
                <c:formatCode>General</c:formatCode>
                <c:ptCount val="7"/>
                <c:pt idx="0">
                  <c:v>16.899999999999999</c:v>
                </c:pt>
                <c:pt idx="1">
                  <c:v>17.3</c:v>
                </c:pt>
                <c:pt idx="2">
                  <c:v>19.5</c:v>
                </c:pt>
                <c:pt idx="3">
                  <c:v>22.1</c:v>
                </c:pt>
                <c:pt idx="4">
                  <c:v>25.6</c:v>
                </c:pt>
                <c:pt idx="5">
                  <c:v>29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62D-4BB9-946D-C6B51A125299}"/>
            </c:ext>
          </c:extLst>
        </c:ser>
        <c:ser>
          <c:idx val="37"/>
          <c:order val="37"/>
          <c:tx>
            <c:strRef>
              <c:f>'LBF Temastatistik'!$A$43</c:f>
              <c:strCache>
                <c:ptCount val="1"/>
                <c:pt idx="0">
                  <c:v>Horsens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Temastatistik'!$B$43:$H$43</c:f>
              <c:numCache>
                <c:formatCode>General</c:formatCode>
                <c:ptCount val="7"/>
                <c:pt idx="0">
                  <c:v>21</c:v>
                </c:pt>
                <c:pt idx="1">
                  <c:v>21.9</c:v>
                </c:pt>
                <c:pt idx="2">
                  <c:v>21.5</c:v>
                </c:pt>
                <c:pt idx="3">
                  <c:v>23.1</c:v>
                </c:pt>
                <c:pt idx="4">
                  <c:v>23.5</c:v>
                </c:pt>
                <c:pt idx="5">
                  <c:v>23.3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62D-4BB9-946D-C6B51A125299}"/>
            </c:ext>
          </c:extLst>
        </c:ser>
        <c:ser>
          <c:idx val="38"/>
          <c:order val="38"/>
          <c:tx>
            <c:strRef>
              <c:f>'LBF Temastatistik'!$A$44</c:f>
              <c:strCache>
                <c:ptCount val="1"/>
                <c:pt idx="0">
                  <c:v>Hvidovre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Temastatistik'!$B$44:$H$44</c:f>
              <c:numCache>
                <c:formatCode>General</c:formatCode>
                <c:ptCount val="7"/>
                <c:pt idx="0">
                  <c:v>23.5</c:v>
                </c:pt>
                <c:pt idx="1">
                  <c:v>22.5</c:v>
                </c:pt>
                <c:pt idx="2">
                  <c:v>23.7</c:v>
                </c:pt>
                <c:pt idx="3">
                  <c:v>27.7</c:v>
                </c:pt>
                <c:pt idx="4">
                  <c:v>34.1</c:v>
                </c:pt>
                <c:pt idx="5">
                  <c:v>39.299999999999997</c:v>
                </c:pt>
                <c:pt idx="6">
                  <c:v>38.9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D62D-4BB9-946D-C6B51A125299}"/>
            </c:ext>
          </c:extLst>
        </c:ser>
        <c:ser>
          <c:idx val="39"/>
          <c:order val="39"/>
          <c:tx>
            <c:strRef>
              <c:f>'LBF Temastatistik'!$A$45</c:f>
              <c:strCache>
                <c:ptCount val="1"/>
                <c:pt idx="0">
                  <c:v>Høje-Taastrup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Temastatistik'!$B$45:$H$45</c:f>
              <c:numCache>
                <c:formatCode>General</c:formatCode>
                <c:ptCount val="7"/>
                <c:pt idx="0">
                  <c:v>24.6</c:v>
                </c:pt>
                <c:pt idx="1">
                  <c:v>26</c:v>
                </c:pt>
                <c:pt idx="2">
                  <c:v>28.4</c:v>
                </c:pt>
                <c:pt idx="3">
                  <c:v>29.5</c:v>
                </c:pt>
                <c:pt idx="4">
                  <c:v>31.4</c:v>
                </c:pt>
                <c:pt idx="5">
                  <c:v>33.1</c:v>
                </c:pt>
                <c:pt idx="6">
                  <c:v>34.299999999999997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D62D-4BB9-946D-C6B51A125299}"/>
            </c:ext>
          </c:extLst>
        </c:ser>
        <c:ser>
          <c:idx val="40"/>
          <c:order val="40"/>
          <c:tx>
            <c:strRef>
              <c:f>'LBF Temastatistik'!$A$46</c:f>
              <c:strCache>
                <c:ptCount val="1"/>
                <c:pt idx="0">
                  <c:v>Hørsholm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Temastatistik'!$B$46:$H$46</c:f>
              <c:numCache>
                <c:formatCode>General</c:formatCode>
                <c:ptCount val="7"/>
                <c:pt idx="0">
                  <c:v>31.9</c:v>
                </c:pt>
                <c:pt idx="1">
                  <c:v>32.4</c:v>
                </c:pt>
                <c:pt idx="2">
                  <c:v>33.200000000000003</c:v>
                </c:pt>
                <c:pt idx="3">
                  <c:v>36.6</c:v>
                </c:pt>
                <c:pt idx="4">
                  <c:v>38.6</c:v>
                </c:pt>
                <c:pt idx="5">
                  <c:v>44.9</c:v>
                </c:pt>
                <c:pt idx="6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D62D-4BB9-946D-C6B51A125299}"/>
            </c:ext>
          </c:extLst>
        </c:ser>
        <c:ser>
          <c:idx val="41"/>
          <c:order val="41"/>
          <c:tx>
            <c:strRef>
              <c:f>'LBF Temastatistik'!$A$47</c:f>
              <c:strCache>
                <c:ptCount val="1"/>
                <c:pt idx="0">
                  <c:v>Ikast-Brande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Temastatistik'!$B$47:$H$47</c:f>
              <c:numCache>
                <c:formatCode>General</c:formatCode>
                <c:ptCount val="7"/>
                <c:pt idx="0">
                  <c:v>20.2</c:v>
                </c:pt>
                <c:pt idx="1">
                  <c:v>18.3</c:v>
                </c:pt>
                <c:pt idx="2">
                  <c:v>18.5</c:v>
                </c:pt>
                <c:pt idx="3">
                  <c:v>21.3</c:v>
                </c:pt>
                <c:pt idx="4">
                  <c:v>23.3</c:v>
                </c:pt>
                <c:pt idx="5">
                  <c:v>26.9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D62D-4BB9-946D-C6B51A125299}"/>
            </c:ext>
          </c:extLst>
        </c:ser>
        <c:ser>
          <c:idx val="42"/>
          <c:order val="42"/>
          <c:tx>
            <c:strRef>
              <c:f>'LBF Temastatistik'!$A$48</c:f>
              <c:strCache>
                <c:ptCount val="1"/>
                <c:pt idx="0">
                  <c:v>Ishøj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Temastatistik'!$B$48:$H$48</c:f>
              <c:numCache>
                <c:formatCode>General</c:formatCode>
                <c:ptCount val="7"/>
                <c:pt idx="0">
                  <c:v>21.8</c:v>
                </c:pt>
                <c:pt idx="1">
                  <c:v>22.7</c:v>
                </c:pt>
                <c:pt idx="2">
                  <c:v>24.6</c:v>
                </c:pt>
                <c:pt idx="3">
                  <c:v>27.4</c:v>
                </c:pt>
                <c:pt idx="4">
                  <c:v>29.6</c:v>
                </c:pt>
                <c:pt idx="5">
                  <c:v>28.6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D62D-4BB9-946D-C6B51A125299}"/>
            </c:ext>
          </c:extLst>
        </c:ser>
        <c:ser>
          <c:idx val="43"/>
          <c:order val="43"/>
          <c:tx>
            <c:strRef>
              <c:f>'LBF Temastatistik'!$A$49</c:f>
              <c:strCache>
                <c:ptCount val="1"/>
                <c:pt idx="0">
                  <c:v>Jammerbugt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Temastatistik'!$B$49:$H$49</c:f>
              <c:numCache>
                <c:formatCode>General</c:formatCode>
                <c:ptCount val="7"/>
                <c:pt idx="0">
                  <c:v>31.3</c:v>
                </c:pt>
                <c:pt idx="1">
                  <c:v>31.6</c:v>
                </c:pt>
                <c:pt idx="2">
                  <c:v>32.4</c:v>
                </c:pt>
                <c:pt idx="3">
                  <c:v>33.4</c:v>
                </c:pt>
                <c:pt idx="4">
                  <c:v>34</c:v>
                </c:pt>
                <c:pt idx="5">
                  <c:v>36.5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D62D-4BB9-946D-C6B51A125299}"/>
            </c:ext>
          </c:extLst>
        </c:ser>
        <c:ser>
          <c:idx val="44"/>
          <c:order val="44"/>
          <c:tx>
            <c:strRef>
              <c:f>'LBF Temastatistik'!$A$50</c:f>
              <c:strCache>
                <c:ptCount val="1"/>
                <c:pt idx="0">
                  <c:v>Kalundborg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Temastatistik'!$B$50:$H$50</c:f>
              <c:numCache>
                <c:formatCode>General</c:formatCode>
                <c:ptCount val="7"/>
                <c:pt idx="0">
                  <c:v>27.7</c:v>
                </c:pt>
                <c:pt idx="1">
                  <c:v>30.4</c:v>
                </c:pt>
                <c:pt idx="2">
                  <c:v>31.3</c:v>
                </c:pt>
                <c:pt idx="3">
                  <c:v>33.200000000000003</c:v>
                </c:pt>
                <c:pt idx="4">
                  <c:v>35.200000000000003</c:v>
                </c:pt>
                <c:pt idx="5">
                  <c:v>36.1</c:v>
                </c:pt>
                <c:pt idx="6">
                  <c:v>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D62D-4BB9-946D-C6B51A125299}"/>
            </c:ext>
          </c:extLst>
        </c:ser>
        <c:ser>
          <c:idx val="45"/>
          <c:order val="45"/>
          <c:tx>
            <c:strRef>
              <c:f>'LBF Temastatistik'!$A$51</c:f>
              <c:strCache>
                <c:ptCount val="1"/>
                <c:pt idx="0">
                  <c:v>Kerteminde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Temastatistik'!$B$51:$H$51</c:f>
              <c:numCache>
                <c:formatCode>General</c:formatCode>
                <c:ptCount val="7"/>
                <c:pt idx="0">
                  <c:v>37</c:v>
                </c:pt>
                <c:pt idx="1">
                  <c:v>37.6</c:v>
                </c:pt>
                <c:pt idx="2">
                  <c:v>39.6</c:v>
                </c:pt>
                <c:pt idx="3">
                  <c:v>43.1</c:v>
                </c:pt>
                <c:pt idx="4">
                  <c:v>42</c:v>
                </c:pt>
                <c:pt idx="5">
                  <c:v>40.1</c:v>
                </c:pt>
                <c:pt idx="6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D62D-4BB9-946D-C6B51A125299}"/>
            </c:ext>
          </c:extLst>
        </c:ser>
        <c:ser>
          <c:idx val="46"/>
          <c:order val="46"/>
          <c:tx>
            <c:strRef>
              <c:f>'LBF Temastatistik'!$A$52</c:f>
              <c:strCache>
                <c:ptCount val="1"/>
                <c:pt idx="0">
                  <c:v>Kolding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Temastatistik'!$B$52:$H$52</c:f>
              <c:numCache>
                <c:formatCode>General</c:formatCode>
                <c:ptCount val="7"/>
                <c:pt idx="0">
                  <c:v>30.2</c:v>
                </c:pt>
                <c:pt idx="1">
                  <c:v>31.9</c:v>
                </c:pt>
                <c:pt idx="2">
                  <c:v>33.700000000000003</c:v>
                </c:pt>
                <c:pt idx="3">
                  <c:v>33.299999999999997</c:v>
                </c:pt>
                <c:pt idx="4">
                  <c:v>38.200000000000003</c:v>
                </c:pt>
                <c:pt idx="5">
                  <c:v>37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D62D-4BB9-946D-C6B51A125299}"/>
            </c:ext>
          </c:extLst>
        </c:ser>
        <c:ser>
          <c:idx val="47"/>
          <c:order val="47"/>
          <c:tx>
            <c:strRef>
              <c:f>'LBF Temastatistik'!$A$53</c:f>
              <c:strCache>
                <c:ptCount val="1"/>
                <c:pt idx="0">
                  <c:v>København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Temastatistik'!$B$53:$H$53</c:f>
              <c:numCache>
                <c:formatCode>General</c:formatCode>
                <c:ptCount val="7"/>
                <c:pt idx="0">
                  <c:v>28.1</c:v>
                </c:pt>
                <c:pt idx="1">
                  <c:v>26.9</c:v>
                </c:pt>
                <c:pt idx="2">
                  <c:v>27.5</c:v>
                </c:pt>
                <c:pt idx="3">
                  <c:v>29.6</c:v>
                </c:pt>
                <c:pt idx="4">
                  <c:v>31.7</c:v>
                </c:pt>
                <c:pt idx="5">
                  <c:v>35.5</c:v>
                </c:pt>
                <c:pt idx="6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D62D-4BB9-946D-C6B51A125299}"/>
            </c:ext>
          </c:extLst>
        </c:ser>
        <c:ser>
          <c:idx val="48"/>
          <c:order val="48"/>
          <c:tx>
            <c:strRef>
              <c:f>'LBF Temastatistik'!$A$54</c:f>
              <c:strCache>
                <c:ptCount val="1"/>
                <c:pt idx="0">
                  <c:v>Køge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Temastatistik'!$B$54:$H$54</c:f>
              <c:numCache>
                <c:formatCode>General</c:formatCode>
                <c:ptCount val="7"/>
                <c:pt idx="0">
                  <c:v>20.5</c:v>
                </c:pt>
                <c:pt idx="1">
                  <c:v>18.8</c:v>
                </c:pt>
                <c:pt idx="2">
                  <c:v>21.4</c:v>
                </c:pt>
                <c:pt idx="3">
                  <c:v>22.9</c:v>
                </c:pt>
                <c:pt idx="4">
                  <c:v>28</c:v>
                </c:pt>
                <c:pt idx="5">
                  <c:v>27.9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D62D-4BB9-946D-C6B51A125299}"/>
            </c:ext>
          </c:extLst>
        </c:ser>
        <c:ser>
          <c:idx val="49"/>
          <c:order val="49"/>
          <c:tx>
            <c:strRef>
              <c:f>'LBF Temastatistik'!$A$55</c:f>
              <c:strCache>
                <c:ptCount val="1"/>
                <c:pt idx="0">
                  <c:v>Langeland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Temastatistik'!$B$55:$H$55</c:f>
              <c:numCache>
                <c:formatCode>General</c:formatCode>
                <c:ptCount val="7"/>
                <c:pt idx="0">
                  <c:v>27.9</c:v>
                </c:pt>
                <c:pt idx="1">
                  <c:v>27.9</c:v>
                </c:pt>
                <c:pt idx="2">
                  <c:v>32.299999999999997</c:v>
                </c:pt>
                <c:pt idx="3">
                  <c:v>34.9</c:v>
                </c:pt>
                <c:pt idx="4">
                  <c:v>38.1</c:v>
                </c:pt>
                <c:pt idx="5">
                  <c:v>36.9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D62D-4BB9-946D-C6B51A125299}"/>
            </c:ext>
          </c:extLst>
        </c:ser>
        <c:ser>
          <c:idx val="50"/>
          <c:order val="50"/>
          <c:tx>
            <c:strRef>
              <c:f>'LBF Temastatistik'!$A$56</c:f>
              <c:strCache>
                <c:ptCount val="1"/>
                <c:pt idx="0">
                  <c:v>Lejre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Temastatistik'!$B$56:$H$56</c:f>
              <c:numCache>
                <c:formatCode>General</c:formatCode>
                <c:ptCount val="7"/>
                <c:pt idx="0">
                  <c:v>36.4</c:v>
                </c:pt>
                <c:pt idx="1">
                  <c:v>32.9</c:v>
                </c:pt>
                <c:pt idx="2">
                  <c:v>36.299999999999997</c:v>
                </c:pt>
                <c:pt idx="3">
                  <c:v>37.299999999999997</c:v>
                </c:pt>
                <c:pt idx="4">
                  <c:v>39.200000000000003</c:v>
                </c:pt>
                <c:pt idx="5">
                  <c:v>36.4</c:v>
                </c:pt>
                <c:pt idx="6">
                  <c:v>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D62D-4BB9-946D-C6B51A125299}"/>
            </c:ext>
          </c:extLst>
        </c:ser>
        <c:ser>
          <c:idx val="51"/>
          <c:order val="51"/>
          <c:tx>
            <c:strRef>
              <c:f>'LBF Temastatistik'!$A$57</c:f>
              <c:strCache>
                <c:ptCount val="1"/>
                <c:pt idx="0">
                  <c:v>Lemvig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Temastatistik'!$B$57:$H$57</c:f>
              <c:numCache>
                <c:formatCode>General</c:formatCode>
                <c:ptCount val="7"/>
                <c:pt idx="0">
                  <c:v>19.600000000000001</c:v>
                </c:pt>
                <c:pt idx="1">
                  <c:v>19</c:v>
                </c:pt>
                <c:pt idx="2">
                  <c:v>21.1</c:v>
                </c:pt>
                <c:pt idx="3">
                  <c:v>24.4</c:v>
                </c:pt>
                <c:pt idx="4">
                  <c:v>27.7</c:v>
                </c:pt>
                <c:pt idx="5">
                  <c:v>33.299999999999997</c:v>
                </c:pt>
                <c:pt idx="6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D62D-4BB9-946D-C6B51A125299}"/>
            </c:ext>
          </c:extLst>
        </c:ser>
        <c:ser>
          <c:idx val="52"/>
          <c:order val="52"/>
          <c:tx>
            <c:strRef>
              <c:f>'LBF Temastatistik'!$A$58</c:f>
              <c:strCache>
                <c:ptCount val="1"/>
                <c:pt idx="0">
                  <c:v>Lolland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Temastatistik'!$B$58:$H$58</c:f>
              <c:numCache>
                <c:formatCode>General</c:formatCode>
                <c:ptCount val="7"/>
                <c:pt idx="0">
                  <c:v>25.1</c:v>
                </c:pt>
                <c:pt idx="1">
                  <c:v>25.5</c:v>
                </c:pt>
                <c:pt idx="2">
                  <c:v>26.3</c:v>
                </c:pt>
                <c:pt idx="3">
                  <c:v>28</c:v>
                </c:pt>
                <c:pt idx="4">
                  <c:v>28.6</c:v>
                </c:pt>
                <c:pt idx="5">
                  <c:v>29.4</c:v>
                </c:pt>
                <c:pt idx="6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D62D-4BB9-946D-C6B51A125299}"/>
            </c:ext>
          </c:extLst>
        </c:ser>
        <c:ser>
          <c:idx val="53"/>
          <c:order val="53"/>
          <c:tx>
            <c:strRef>
              <c:f>'LBF Temastatistik'!$A$59</c:f>
              <c:strCache>
                <c:ptCount val="1"/>
                <c:pt idx="0">
                  <c:v>Lyngby-Taarbæk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Temastatistik'!$B$59:$H$59</c:f>
              <c:numCache>
                <c:formatCode>General</c:formatCode>
                <c:ptCount val="7"/>
                <c:pt idx="0">
                  <c:v>27.6</c:v>
                </c:pt>
                <c:pt idx="1">
                  <c:v>28.1</c:v>
                </c:pt>
                <c:pt idx="2">
                  <c:v>29.8</c:v>
                </c:pt>
                <c:pt idx="3">
                  <c:v>31.8</c:v>
                </c:pt>
                <c:pt idx="4">
                  <c:v>36.5</c:v>
                </c:pt>
                <c:pt idx="5">
                  <c:v>42.5</c:v>
                </c:pt>
                <c:pt idx="6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D62D-4BB9-946D-C6B51A125299}"/>
            </c:ext>
          </c:extLst>
        </c:ser>
        <c:ser>
          <c:idx val="54"/>
          <c:order val="54"/>
          <c:tx>
            <c:strRef>
              <c:f>'LBF Temastatistik'!$A$60</c:f>
              <c:strCache>
                <c:ptCount val="1"/>
                <c:pt idx="0">
                  <c:v>Læsø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Temastatistik'!$B$60:$H$60</c:f>
              <c:numCache>
                <c:formatCode>General</c:formatCode>
                <c:ptCount val="7"/>
                <c:pt idx="0">
                  <c:v>34.5</c:v>
                </c:pt>
                <c:pt idx="1">
                  <c:v>38.799999999999997</c:v>
                </c:pt>
                <c:pt idx="2">
                  <c:v>42.7</c:v>
                </c:pt>
                <c:pt idx="3">
                  <c:v>46.2</c:v>
                </c:pt>
                <c:pt idx="4">
                  <c:v>50.9</c:v>
                </c:pt>
                <c:pt idx="5">
                  <c:v>55.9</c:v>
                </c:pt>
                <c:pt idx="6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D62D-4BB9-946D-C6B51A125299}"/>
            </c:ext>
          </c:extLst>
        </c:ser>
        <c:ser>
          <c:idx val="55"/>
          <c:order val="55"/>
          <c:tx>
            <c:strRef>
              <c:f>'LBF Temastatistik'!$A$61</c:f>
              <c:strCache>
                <c:ptCount val="1"/>
                <c:pt idx="0">
                  <c:v>Mariagerfjord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Temastatistik'!$B$61:$H$61</c:f>
              <c:numCache>
                <c:formatCode>General</c:formatCode>
                <c:ptCount val="7"/>
                <c:pt idx="0">
                  <c:v>32.4</c:v>
                </c:pt>
                <c:pt idx="1">
                  <c:v>32.9</c:v>
                </c:pt>
                <c:pt idx="2">
                  <c:v>34.5</c:v>
                </c:pt>
                <c:pt idx="3">
                  <c:v>32.6</c:v>
                </c:pt>
                <c:pt idx="4">
                  <c:v>33.799999999999997</c:v>
                </c:pt>
                <c:pt idx="5">
                  <c:v>35.6</c:v>
                </c:pt>
                <c:pt idx="6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D62D-4BB9-946D-C6B51A125299}"/>
            </c:ext>
          </c:extLst>
        </c:ser>
        <c:ser>
          <c:idx val="56"/>
          <c:order val="56"/>
          <c:tx>
            <c:strRef>
              <c:f>'LBF Temastatistik'!$A$62</c:f>
              <c:strCache>
                <c:ptCount val="1"/>
                <c:pt idx="0">
                  <c:v>Middelfart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Temastatistik'!$B$62:$H$62</c:f>
              <c:numCache>
                <c:formatCode>General</c:formatCode>
                <c:ptCount val="7"/>
                <c:pt idx="0">
                  <c:v>25.2</c:v>
                </c:pt>
                <c:pt idx="1">
                  <c:v>24.7</c:v>
                </c:pt>
                <c:pt idx="2">
                  <c:v>23.8</c:v>
                </c:pt>
                <c:pt idx="3">
                  <c:v>29</c:v>
                </c:pt>
                <c:pt idx="4">
                  <c:v>32.5</c:v>
                </c:pt>
                <c:pt idx="5">
                  <c:v>30.5</c:v>
                </c:pt>
                <c:pt idx="6">
                  <c:v>36.799999999999997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D62D-4BB9-946D-C6B51A125299}"/>
            </c:ext>
          </c:extLst>
        </c:ser>
        <c:ser>
          <c:idx val="57"/>
          <c:order val="57"/>
          <c:tx>
            <c:strRef>
              <c:f>'LBF Temastatistik'!$A$63</c:f>
              <c:strCache>
                <c:ptCount val="1"/>
                <c:pt idx="0">
                  <c:v>Morsø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Temastatistik'!$B$63:$H$63</c:f>
              <c:numCache>
                <c:formatCode>General</c:formatCode>
                <c:ptCount val="7"/>
                <c:pt idx="0">
                  <c:v>15.5</c:v>
                </c:pt>
                <c:pt idx="1">
                  <c:v>14.8</c:v>
                </c:pt>
                <c:pt idx="2">
                  <c:v>16.2</c:v>
                </c:pt>
                <c:pt idx="3">
                  <c:v>17.100000000000001</c:v>
                </c:pt>
                <c:pt idx="4">
                  <c:v>21.9</c:v>
                </c:pt>
                <c:pt idx="5">
                  <c:v>22.9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D62D-4BB9-946D-C6B51A125299}"/>
            </c:ext>
          </c:extLst>
        </c:ser>
        <c:ser>
          <c:idx val="58"/>
          <c:order val="58"/>
          <c:tx>
            <c:strRef>
              <c:f>'LBF Temastatistik'!$A$64</c:f>
              <c:strCache>
                <c:ptCount val="1"/>
                <c:pt idx="0">
                  <c:v>Norddjurs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Temastatistik'!$B$64:$H$64</c:f>
              <c:numCache>
                <c:formatCode>General</c:formatCode>
                <c:ptCount val="7"/>
                <c:pt idx="0">
                  <c:v>22.8</c:v>
                </c:pt>
                <c:pt idx="1">
                  <c:v>22.9</c:v>
                </c:pt>
                <c:pt idx="2">
                  <c:v>23.2</c:v>
                </c:pt>
                <c:pt idx="3">
                  <c:v>25.4</c:v>
                </c:pt>
                <c:pt idx="4">
                  <c:v>27.3</c:v>
                </c:pt>
                <c:pt idx="5">
                  <c:v>28.9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D62D-4BB9-946D-C6B51A125299}"/>
            </c:ext>
          </c:extLst>
        </c:ser>
        <c:ser>
          <c:idx val="59"/>
          <c:order val="59"/>
          <c:tx>
            <c:strRef>
              <c:f>'LBF Temastatistik'!$A$65</c:f>
              <c:strCache>
                <c:ptCount val="1"/>
                <c:pt idx="0">
                  <c:v>Nordfyns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Temastatistik'!$B$65:$H$65</c:f>
              <c:numCache>
                <c:formatCode>General</c:formatCode>
                <c:ptCount val="7"/>
                <c:pt idx="0">
                  <c:v>19.3</c:v>
                </c:pt>
                <c:pt idx="1">
                  <c:v>21.1</c:v>
                </c:pt>
                <c:pt idx="2">
                  <c:v>25.6</c:v>
                </c:pt>
                <c:pt idx="3">
                  <c:v>30.5</c:v>
                </c:pt>
                <c:pt idx="4">
                  <c:v>32.1</c:v>
                </c:pt>
                <c:pt idx="5">
                  <c:v>38.4</c:v>
                </c:pt>
                <c:pt idx="6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D62D-4BB9-946D-C6B51A125299}"/>
            </c:ext>
          </c:extLst>
        </c:ser>
        <c:ser>
          <c:idx val="60"/>
          <c:order val="60"/>
          <c:tx>
            <c:strRef>
              <c:f>'LBF Temastatistik'!$A$66</c:f>
              <c:strCache>
                <c:ptCount val="1"/>
                <c:pt idx="0">
                  <c:v>Nyborg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Temastatistik'!$B$66:$H$66</c:f>
              <c:numCache>
                <c:formatCode>General</c:formatCode>
                <c:ptCount val="7"/>
                <c:pt idx="0">
                  <c:v>26</c:v>
                </c:pt>
                <c:pt idx="1">
                  <c:v>26.7</c:v>
                </c:pt>
                <c:pt idx="2">
                  <c:v>25.4</c:v>
                </c:pt>
                <c:pt idx="3">
                  <c:v>28.6</c:v>
                </c:pt>
                <c:pt idx="4">
                  <c:v>33.799999999999997</c:v>
                </c:pt>
                <c:pt idx="5">
                  <c:v>31.8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D62D-4BB9-946D-C6B51A125299}"/>
            </c:ext>
          </c:extLst>
        </c:ser>
        <c:ser>
          <c:idx val="61"/>
          <c:order val="61"/>
          <c:tx>
            <c:strRef>
              <c:f>'LBF Temastatistik'!$A$67</c:f>
              <c:strCache>
                <c:ptCount val="1"/>
                <c:pt idx="0">
                  <c:v>Næstved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Temastatistik'!$B$67:$H$67</c:f>
              <c:numCache>
                <c:formatCode>General</c:formatCode>
                <c:ptCount val="7"/>
                <c:pt idx="0">
                  <c:v>29.4</c:v>
                </c:pt>
                <c:pt idx="1">
                  <c:v>29.8</c:v>
                </c:pt>
                <c:pt idx="2">
                  <c:v>32.4</c:v>
                </c:pt>
                <c:pt idx="3">
                  <c:v>35.9</c:v>
                </c:pt>
                <c:pt idx="4">
                  <c:v>43.6</c:v>
                </c:pt>
                <c:pt idx="5">
                  <c:v>47.6</c:v>
                </c:pt>
                <c:pt idx="6">
                  <c:v>49.5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D62D-4BB9-946D-C6B51A125299}"/>
            </c:ext>
          </c:extLst>
        </c:ser>
        <c:ser>
          <c:idx val="62"/>
          <c:order val="62"/>
          <c:tx>
            <c:strRef>
              <c:f>'LBF Temastatistik'!$A$68</c:f>
              <c:strCache>
                <c:ptCount val="1"/>
                <c:pt idx="0">
                  <c:v>Odder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Temastatistik'!$B$68:$H$68</c:f>
              <c:numCache>
                <c:formatCode>General</c:formatCode>
                <c:ptCount val="7"/>
                <c:pt idx="0">
                  <c:v>29.5</c:v>
                </c:pt>
                <c:pt idx="1">
                  <c:v>29.3</c:v>
                </c:pt>
                <c:pt idx="2">
                  <c:v>29.5</c:v>
                </c:pt>
                <c:pt idx="3">
                  <c:v>29.1</c:v>
                </c:pt>
                <c:pt idx="4">
                  <c:v>28.3</c:v>
                </c:pt>
                <c:pt idx="5">
                  <c:v>29</c:v>
                </c:pt>
                <c:pt idx="6">
                  <c:v>33.700000000000003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62D-4BB9-946D-C6B51A125299}"/>
            </c:ext>
          </c:extLst>
        </c:ser>
        <c:ser>
          <c:idx val="63"/>
          <c:order val="63"/>
          <c:tx>
            <c:strRef>
              <c:f>'LBF Temastatistik'!$A$69</c:f>
              <c:strCache>
                <c:ptCount val="1"/>
                <c:pt idx="0">
                  <c:v>Odense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Temastatistik'!$B$69:$H$69</c:f>
              <c:numCache>
                <c:formatCode>General</c:formatCode>
                <c:ptCount val="7"/>
                <c:pt idx="0">
                  <c:v>22.4</c:v>
                </c:pt>
                <c:pt idx="1">
                  <c:v>22.8</c:v>
                </c:pt>
                <c:pt idx="2">
                  <c:v>23.5</c:v>
                </c:pt>
                <c:pt idx="3">
                  <c:v>25</c:v>
                </c:pt>
                <c:pt idx="4">
                  <c:v>27.1</c:v>
                </c:pt>
                <c:pt idx="5">
                  <c:v>27.5</c:v>
                </c:pt>
                <c:pt idx="6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D62D-4BB9-946D-C6B51A125299}"/>
            </c:ext>
          </c:extLst>
        </c:ser>
        <c:ser>
          <c:idx val="64"/>
          <c:order val="64"/>
          <c:tx>
            <c:strRef>
              <c:f>'LBF Temastatistik'!$A$70</c:f>
              <c:strCache>
                <c:ptCount val="1"/>
                <c:pt idx="0">
                  <c:v>Odsherred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Temastatistik'!$B$70:$H$70</c:f>
              <c:numCache>
                <c:formatCode>General</c:formatCode>
                <c:ptCount val="7"/>
                <c:pt idx="0">
                  <c:v>29.1</c:v>
                </c:pt>
                <c:pt idx="1">
                  <c:v>30.1</c:v>
                </c:pt>
                <c:pt idx="2">
                  <c:v>29.1</c:v>
                </c:pt>
                <c:pt idx="3">
                  <c:v>30.2</c:v>
                </c:pt>
                <c:pt idx="4">
                  <c:v>36.299999999999997</c:v>
                </c:pt>
                <c:pt idx="5">
                  <c:v>39.6</c:v>
                </c:pt>
                <c:pt idx="6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D62D-4BB9-946D-C6B51A125299}"/>
            </c:ext>
          </c:extLst>
        </c:ser>
        <c:ser>
          <c:idx val="65"/>
          <c:order val="65"/>
          <c:tx>
            <c:strRef>
              <c:f>'LBF Temastatistik'!$A$71</c:f>
              <c:strCache>
                <c:ptCount val="1"/>
                <c:pt idx="0">
                  <c:v>Randers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Temastatistik'!$B$71:$H$71</c:f>
              <c:numCache>
                <c:formatCode>General</c:formatCode>
                <c:ptCount val="7"/>
                <c:pt idx="0">
                  <c:v>21.3</c:v>
                </c:pt>
                <c:pt idx="1">
                  <c:v>21.4</c:v>
                </c:pt>
                <c:pt idx="2">
                  <c:v>25.4</c:v>
                </c:pt>
                <c:pt idx="3">
                  <c:v>28.3</c:v>
                </c:pt>
                <c:pt idx="4">
                  <c:v>30.3</c:v>
                </c:pt>
                <c:pt idx="5">
                  <c:v>32.200000000000003</c:v>
                </c:pt>
                <c:pt idx="6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D62D-4BB9-946D-C6B51A125299}"/>
            </c:ext>
          </c:extLst>
        </c:ser>
        <c:ser>
          <c:idx val="66"/>
          <c:order val="66"/>
          <c:tx>
            <c:strRef>
              <c:f>'LBF Temastatistik'!$A$72</c:f>
              <c:strCache>
                <c:ptCount val="1"/>
                <c:pt idx="0">
                  <c:v>Rebild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Temastatistik'!$B$72:$H$72</c:f>
              <c:numCache>
                <c:formatCode>General</c:formatCode>
                <c:ptCount val="7"/>
                <c:pt idx="0">
                  <c:v>29.7</c:v>
                </c:pt>
                <c:pt idx="1">
                  <c:v>28.8</c:v>
                </c:pt>
                <c:pt idx="2">
                  <c:v>31.5</c:v>
                </c:pt>
                <c:pt idx="3">
                  <c:v>31.9</c:v>
                </c:pt>
                <c:pt idx="4">
                  <c:v>32.6</c:v>
                </c:pt>
                <c:pt idx="5">
                  <c:v>32.5</c:v>
                </c:pt>
                <c:pt idx="6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D62D-4BB9-946D-C6B51A125299}"/>
            </c:ext>
          </c:extLst>
        </c:ser>
        <c:ser>
          <c:idx val="67"/>
          <c:order val="67"/>
          <c:tx>
            <c:strRef>
              <c:f>'LBF Temastatistik'!$A$73</c:f>
              <c:strCache>
                <c:ptCount val="1"/>
                <c:pt idx="0">
                  <c:v>Ringkøbing-Skjern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Temastatistik'!$B$73:$H$73</c:f>
              <c:numCache>
                <c:formatCode>General</c:formatCode>
                <c:ptCount val="7"/>
                <c:pt idx="0">
                  <c:v>23.1</c:v>
                </c:pt>
                <c:pt idx="1">
                  <c:v>23.4</c:v>
                </c:pt>
                <c:pt idx="2">
                  <c:v>24.5</c:v>
                </c:pt>
                <c:pt idx="3">
                  <c:v>24.6</c:v>
                </c:pt>
                <c:pt idx="4">
                  <c:v>25.6</c:v>
                </c:pt>
                <c:pt idx="5">
                  <c:v>25.3</c:v>
                </c:pt>
                <c:pt idx="6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D62D-4BB9-946D-C6B51A125299}"/>
            </c:ext>
          </c:extLst>
        </c:ser>
        <c:ser>
          <c:idx val="68"/>
          <c:order val="68"/>
          <c:tx>
            <c:strRef>
              <c:f>'LBF Temastatistik'!$A$74</c:f>
              <c:strCache>
                <c:ptCount val="1"/>
                <c:pt idx="0">
                  <c:v>Ringsted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Temastatistik'!$B$74:$H$74</c:f>
              <c:numCache>
                <c:formatCode>General</c:formatCode>
                <c:ptCount val="7"/>
                <c:pt idx="0">
                  <c:v>32.4</c:v>
                </c:pt>
                <c:pt idx="1">
                  <c:v>31.5</c:v>
                </c:pt>
                <c:pt idx="2">
                  <c:v>33</c:v>
                </c:pt>
                <c:pt idx="3">
                  <c:v>35.9</c:v>
                </c:pt>
                <c:pt idx="4">
                  <c:v>38.6</c:v>
                </c:pt>
                <c:pt idx="5">
                  <c:v>36.9</c:v>
                </c:pt>
                <c:pt idx="6">
                  <c:v>40.200000000000003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D62D-4BB9-946D-C6B51A125299}"/>
            </c:ext>
          </c:extLst>
        </c:ser>
        <c:ser>
          <c:idx val="69"/>
          <c:order val="69"/>
          <c:tx>
            <c:strRef>
              <c:f>'LBF Temastatistik'!$A$75</c:f>
              <c:strCache>
                <c:ptCount val="1"/>
                <c:pt idx="0">
                  <c:v>Roskilde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Temastatistik'!$B$75:$H$75</c:f>
              <c:numCache>
                <c:formatCode>General</c:formatCode>
                <c:ptCount val="7"/>
                <c:pt idx="0">
                  <c:v>31.1</c:v>
                </c:pt>
                <c:pt idx="1">
                  <c:v>32.799999999999997</c:v>
                </c:pt>
                <c:pt idx="2">
                  <c:v>32.9</c:v>
                </c:pt>
                <c:pt idx="3">
                  <c:v>38.700000000000003</c:v>
                </c:pt>
                <c:pt idx="4">
                  <c:v>39.700000000000003</c:v>
                </c:pt>
                <c:pt idx="5">
                  <c:v>47.7</c:v>
                </c:pt>
                <c:pt idx="6">
                  <c:v>55.3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D62D-4BB9-946D-C6B51A125299}"/>
            </c:ext>
          </c:extLst>
        </c:ser>
        <c:ser>
          <c:idx val="70"/>
          <c:order val="70"/>
          <c:tx>
            <c:strRef>
              <c:f>'LBF Temastatistik'!$A$76</c:f>
              <c:strCache>
                <c:ptCount val="1"/>
                <c:pt idx="0">
                  <c:v>Rudersdal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Temastatistik'!$B$76:$H$76</c:f>
              <c:numCache>
                <c:formatCode>General</c:formatCode>
                <c:ptCount val="7"/>
                <c:pt idx="0">
                  <c:v>28.4</c:v>
                </c:pt>
                <c:pt idx="1">
                  <c:v>30.7</c:v>
                </c:pt>
                <c:pt idx="2">
                  <c:v>34.1</c:v>
                </c:pt>
                <c:pt idx="3">
                  <c:v>34.1</c:v>
                </c:pt>
                <c:pt idx="4">
                  <c:v>35</c:v>
                </c:pt>
                <c:pt idx="5">
                  <c:v>39.799999999999997</c:v>
                </c:pt>
                <c:pt idx="6">
                  <c:v>41.6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D62D-4BB9-946D-C6B51A125299}"/>
            </c:ext>
          </c:extLst>
        </c:ser>
        <c:ser>
          <c:idx val="71"/>
          <c:order val="71"/>
          <c:tx>
            <c:strRef>
              <c:f>'LBF Temastatistik'!$A$77</c:f>
              <c:strCache>
                <c:ptCount val="1"/>
                <c:pt idx="0">
                  <c:v>Rødovre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Temastatistik'!$B$77:$H$77</c:f>
              <c:numCache>
                <c:formatCode>General</c:formatCode>
                <c:ptCount val="7"/>
                <c:pt idx="0">
                  <c:v>38.6</c:v>
                </c:pt>
                <c:pt idx="1">
                  <c:v>40.700000000000003</c:v>
                </c:pt>
                <c:pt idx="2">
                  <c:v>40.700000000000003</c:v>
                </c:pt>
                <c:pt idx="3">
                  <c:v>41.8</c:v>
                </c:pt>
                <c:pt idx="4">
                  <c:v>42.6</c:v>
                </c:pt>
                <c:pt idx="5">
                  <c:v>46.1</c:v>
                </c:pt>
                <c:pt idx="6">
                  <c:v>49.3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D62D-4BB9-946D-C6B51A125299}"/>
            </c:ext>
          </c:extLst>
        </c:ser>
        <c:ser>
          <c:idx val="72"/>
          <c:order val="72"/>
          <c:tx>
            <c:strRef>
              <c:f>'LBF Temastatistik'!$A$78</c:f>
              <c:strCache>
                <c:ptCount val="1"/>
                <c:pt idx="0">
                  <c:v>Samsø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Temastatistik'!$B$78:$H$78</c:f>
              <c:numCache>
                <c:formatCode>General</c:formatCode>
                <c:ptCount val="7"/>
                <c:pt idx="0">
                  <c:v>34.6</c:v>
                </c:pt>
                <c:pt idx="1">
                  <c:v>35.200000000000003</c:v>
                </c:pt>
                <c:pt idx="2">
                  <c:v>38.1</c:v>
                </c:pt>
                <c:pt idx="3">
                  <c:v>51.6</c:v>
                </c:pt>
                <c:pt idx="4">
                  <c:v>52.4</c:v>
                </c:pt>
                <c:pt idx="5">
                  <c:v>45.1</c:v>
                </c:pt>
                <c:pt idx="6">
                  <c:v>47.1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D62D-4BB9-946D-C6B51A125299}"/>
            </c:ext>
          </c:extLst>
        </c:ser>
        <c:ser>
          <c:idx val="73"/>
          <c:order val="73"/>
          <c:tx>
            <c:strRef>
              <c:f>'LBF Temastatistik'!$A$79</c:f>
              <c:strCache>
                <c:ptCount val="1"/>
                <c:pt idx="0">
                  <c:v>Silkeborg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Temastatistik'!$B$79:$H$79</c:f>
              <c:numCache>
                <c:formatCode>General</c:formatCode>
                <c:ptCount val="7"/>
                <c:pt idx="0">
                  <c:v>20.5</c:v>
                </c:pt>
                <c:pt idx="1">
                  <c:v>24.9</c:v>
                </c:pt>
                <c:pt idx="2">
                  <c:v>25.8</c:v>
                </c:pt>
                <c:pt idx="3">
                  <c:v>26.2</c:v>
                </c:pt>
                <c:pt idx="4">
                  <c:v>27.8</c:v>
                </c:pt>
                <c:pt idx="5">
                  <c:v>33</c:v>
                </c:pt>
                <c:pt idx="6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9-D62D-4BB9-946D-C6B51A125299}"/>
            </c:ext>
          </c:extLst>
        </c:ser>
        <c:ser>
          <c:idx val="74"/>
          <c:order val="74"/>
          <c:tx>
            <c:strRef>
              <c:f>'LBF Temastatistik'!$A$80</c:f>
              <c:strCache>
                <c:ptCount val="1"/>
                <c:pt idx="0">
                  <c:v>Skanderborg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Temastatistik'!$B$80:$H$80</c:f>
              <c:numCache>
                <c:formatCode>General</c:formatCode>
                <c:ptCount val="7"/>
                <c:pt idx="0">
                  <c:v>32.799999999999997</c:v>
                </c:pt>
                <c:pt idx="1">
                  <c:v>29.5</c:v>
                </c:pt>
                <c:pt idx="2">
                  <c:v>30.4</c:v>
                </c:pt>
                <c:pt idx="3">
                  <c:v>29.9</c:v>
                </c:pt>
                <c:pt idx="4">
                  <c:v>30.7</c:v>
                </c:pt>
                <c:pt idx="5">
                  <c:v>31.2</c:v>
                </c:pt>
                <c:pt idx="6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D62D-4BB9-946D-C6B51A125299}"/>
            </c:ext>
          </c:extLst>
        </c:ser>
        <c:ser>
          <c:idx val="75"/>
          <c:order val="75"/>
          <c:tx>
            <c:strRef>
              <c:f>'LBF Temastatistik'!$A$81</c:f>
              <c:strCache>
                <c:ptCount val="1"/>
                <c:pt idx="0">
                  <c:v>Skive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Temastatistik'!$B$81:$H$81</c:f>
              <c:numCache>
                <c:formatCode>General</c:formatCode>
                <c:ptCount val="7"/>
                <c:pt idx="0">
                  <c:v>17.3</c:v>
                </c:pt>
                <c:pt idx="1">
                  <c:v>17.600000000000001</c:v>
                </c:pt>
                <c:pt idx="2">
                  <c:v>22.5</c:v>
                </c:pt>
                <c:pt idx="3">
                  <c:v>24.1</c:v>
                </c:pt>
                <c:pt idx="4">
                  <c:v>27.1</c:v>
                </c:pt>
                <c:pt idx="5">
                  <c:v>29.3</c:v>
                </c:pt>
                <c:pt idx="6">
                  <c:v>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B-D62D-4BB9-946D-C6B51A125299}"/>
            </c:ext>
          </c:extLst>
        </c:ser>
        <c:ser>
          <c:idx val="76"/>
          <c:order val="76"/>
          <c:tx>
            <c:strRef>
              <c:f>'LBF Temastatistik'!$A$82</c:f>
              <c:strCache>
                <c:ptCount val="1"/>
                <c:pt idx="0">
                  <c:v>Slagelse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Temastatistik'!$B$82:$H$82</c:f>
              <c:numCache>
                <c:formatCode>General</c:formatCode>
                <c:ptCount val="7"/>
                <c:pt idx="0">
                  <c:v>28.6</c:v>
                </c:pt>
                <c:pt idx="1">
                  <c:v>34.4</c:v>
                </c:pt>
                <c:pt idx="2">
                  <c:v>36.6</c:v>
                </c:pt>
                <c:pt idx="3">
                  <c:v>36.6</c:v>
                </c:pt>
                <c:pt idx="4">
                  <c:v>36.9</c:v>
                </c:pt>
                <c:pt idx="5">
                  <c:v>39.1</c:v>
                </c:pt>
                <c:pt idx="6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D62D-4BB9-946D-C6B51A125299}"/>
            </c:ext>
          </c:extLst>
        </c:ser>
        <c:ser>
          <c:idx val="77"/>
          <c:order val="77"/>
          <c:tx>
            <c:strRef>
              <c:f>'LBF Temastatistik'!$A$83</c:f>
              <c:strCache>
                <c:ptCount val="1"/>
                <c:pt idx="0">
                  <c:v>Solrød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Temastatistik'!$B$83:$H$83</c:f>
              <c:numCache>
                <c:formatCode>General</c:formatCode>
                <c:ptCount val="7"/>
                <c:pt idx="0">
                  <c:v>21.4</c:v>
                </c:pt>
                <c:pt idx="1">
                  <c:v>22.4</c:v>
                </c:pt>
                <c:pt idx="2">
                  <c:v>23.2</c:v>
                </c:pt>
                <c:pt idx="3">
                  <c:v>27.3</c:v>
                </c:pt>
                <c:pt idx="4">
                  <c:v>33.200000000000003</c:v>
                </c:pt>
                <c:pt idx="5">
                  <c:v>40.4</c:v>
                </c:pt>
                <c:pt idx="6">
                  <c:v>42.1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D62D-4BB9-946D-C6B51A125299}"/>
            </c:ext>
          </c:extLst>
        </c:ser>
        <c:ser>
          <c:idx val="78"/>
          <c:order val="78"/>
          <c:tx>
            <c:strRef>
              <c:f>'LBF Temastatistik'!$A$84</c:f>
              <c:strCache>
                <c:ptCount val="1"/>
                <c:pt idx="0">
                  <c:v>Sorø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Temastatistik'!$B$84:$H$84</c:f>
              <c:numCache>
                <c:formatCode>General</c:formatCode>
                <c:ptCount val="7"/>
                <c:pt idx="0">
                  <c:v>32.5</c:v>
                </c:pt>
                <c:pt idx="1">
                  <c:v>33.700000000000003</c:v>
                </c:pt>
                <c:pt idx="2">
                  <c:v>33.5</c:v>
                </c:pt>
                <c:pt idx="3">
                  <c:v>35.700000000000003</c:v>
                </c:pt>
                <c:pt idx="4">
                  <c:v>38.799999999999997</c:v>
                </c:pt>
                <c:pt idx="5">
                  <c:v>38.9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D62D-4BB9-946D-C6B51A125299}"/>
            </c:ext>
          </c:extLst>
        </c:ser>
        <c:ser>
          <c:idx val="79"/>
          <c:order val="79"/>
          <c:tx>
            <c:strRef>
              <c:f>'LBF Temastatistik'!$A$85</c:f>
              <c:strCache>
                <c:ptCount val="1"/>
                <c:pt idx="0">
                  <c:v>Stevns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Temastatistik'!$B$85:$H$85</c:f>
              <c:numCache>
                <c:formatCode>General</c:formatCode>
                <c:ptCount val="7"/>
                <c:pt idx="0">
                  <c:v>30.2</c:v>
                </c:pt>
                <c:pt idx="1">
                  <c:v>30.2</c:v>
                </c:pt>
                <c:pt idx="2">
                  <c:v>32.200000000000003</c:v>
                </c:pt>
                <c:pt idx="3">
                  <c:v>35.6</c:v>
                </c:pt>
                <c:pt idx="4">
                  <c:v>44.5</c:v>
                </c:pt>
                <c:pt idx="5">
                  <c:v>39.9</c:v>
                </c:pt>
                <c:pt idx="6">
                  <c:v>39.1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D62D-4BB9-946D-C6B51A125299}"/>
            </c:ext>
          </c:extLst>
        </c:ser>
        <c:ser>
          <c:idx val="80"/>
          <c:order val="80"/>
          <c:tx>
            <c:strRef>
              <c:f>'LBF Temastatistik'!$A$86</c:f>
              <c:strCache>
                <c:ptCount val="1"/>
                <c:pt idx="0">
                  <c:v>Struer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Temastatistik'!$B$86:$H$86</c:f>
              <c:numCache>
                <c:formatCode>General</c:formatCode>
                <c:ptCount val="7"/>
                <c:pt idx="0">
                  <c:v>17.899999999999999</c:v>
                </c:pt>
                <c:pt idx="1">
                  <c:v>16</c:v>
                </c:pt>
                <c:pt idx="2">
                  <c:v>20.399999999999999</c:v>
                </c:pt>
                <c:pt idx="3">
                  <c:v>21.9</c:v>
                </c:pt>
                <c:pt idx="4">
                  <c:v>25.1</c:v>
                </c:pt>
                <c:pt idx="5">
                  <c:v>29.2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D62D-4BB9-946D-C6B51A125299}"/>
            </c:ext>
          </c:extLst>
        </c:ser>
        <c:ser>
          <c:idx val="81"/>
          <c:order val="81"/>
          <c:tx>
            <c:strRef>
              <c:f>'LBF Temastatistik'!$A$87</c:f>
              <c:strCache>
                <c:ptCount val="1"/>
                <c:pt idx="0">
                  <c:v>Svendborg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Temastatistik'!$B$87:$H$87</c:f>
              <c:numCache>
                <c:formatCode>General</c:formatCode>
                <c:ptCount val="7"/>
                <c:pt idx="0">
                  <c:v>27.6</c:v>
                </c:pt>
                <c:pt idx="1">
                  <c:v>26.9</c:v>
                </c:pt>
                <c:pt idx="2">
                  <c:v>28.1</c:v>
                </c:pt>
                <c:pt idx="3">
                  <c:v>27.4</c:v>
                </c:pt>
                <c:pt idx="4">
                  <c:v>28.3</c:v>
                </c:pt>
                <c:pt idx="5">
                  <c:v>30</c:v>
                </c:pt>
                <c:pt idx="6">
                  <c:v>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D62D-4BB9-946D-C6B51A125299}"/>
            </c:ext>
          </c:extLst>
        </c:ser>
        <c:ser>
          <c:idx val="82"/>
          <c:order val="82"/>
          <c:tx>
            <c:strRef>
              <c:f>'LBF Temastatistik'!$A$88</c:f>
              <c:strCache>
                <c:ptCount val="1"/>
                <c:pt idx="0">
                  <c:v>Syddjurs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Temastatistik'!$B$88:$H$88</c:f>
              <c:numCache>
                <c:formatCode>General</c:formatCode>
                <c:ptCount val="7"/>
                <c:pt idx="0">
                  <c:v>26.3</c:v>
                </c:pt>
                <c:pt idx="1">
                  <c:v>25.9</c:v>
                </c:pt>
                <c:pt idx="2">
                  <c:v>25.4</c:v>
                </c:pt>
                <c:pt idx="3">
                  <c:v>27.7</c:v>
                </c:pt>
                <c:pt idx="4">
                  <c:v>29.2</c:v>
                </c:pt>
                <c:pt idx="5">
                  <c:v>32.1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2-D62D-4BB9-946D-C6B51A125299}"/>
            </c:ext>
          </c:extLst>
        </c:ser>
        <c:ser>
          <c:idx val="83"/>
          <c:order val="83"/>
          <c:tx>
            <c:strRef>
              <c:f>'LBF Temastatistik'!$A$89</c:f>
              <c:strCache>
                <c:ptCount val="1"/>
                <c:pt idx="0">
                  <c:v>Sønderborg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Temastatistik'!$B$89:$H$89</c:f>
              <c:numCache>
                <c:formatCode>General</c:formatCode>
                <c:ptCount val="7"/>
                <c:pt idx="0">
                  <c:v>21.4</c:v>
                </c:pt>
                <c:pt idx="1">
                  <c:v>23.3</c:v>
                </c:pt>
                <c:pt idx="2">
                  <c:v>24.7</c:v>
                </c:pt>
                <c:pt idx="3">
                  <c:v>30.2</c:v>
                </c:pt>
                <c:pt idx="4">
                  <c:v>33.200000000000003</c:v>
                </c:pt>
                <c:pt idx="5">
                  <c:v>35.799999999999997</c:v>
                </c:pt>
                <c:pt idx="6">
                  <c:v>37.700000000000003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D62D-4BB9-946D-C6B51A125299}"/>
            </c:ext>
          </c:extLst>
        </c:ser>
        <c:ser>
          <c:idx val="84"/>
          <c:order val="84"/>
          <c:tx>
            <c:strRef>
              <c:f>'LBF Temastatistik'!$A$90</c:f>
              <c:strCache>
                <c:ptCount val="1"/>
                <c:pt idx="0">
                  <c:v>Thisted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Temastatistik'!$B$90:$H$90</c:f>
              <c:numCache>
                <c:formatCode>General</c:formatCode>
                <c:ptCount val="7"/>
                <c:pt idx="0">
                  <c:v>25.9</c:v>
                </c:pt>
                <c:pt idx="1">
                  <c:v>27.9</c:v>
                </c:pt>
                <c:pt idx="2">
                  <c:v>27.7</c:v>
                </c:pt>
                <c:pt idx="3">
                  <c:v>29.4</c:v>
                </c:pt>
                <c:pt idx="4">
                  <c:v>32.4</c:v>
                </c:pt>
                <c:pt idx="5">
                  <c:v>34.5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4-D62D-4BB9-946D-C6B51A125299}"/>
            </c:ext>
          </c:extLst>
        </c:ser>
        <c:ser>
          <c:idx val="85"/>
          <c:order val="85"/>
          <c:tx>
            <c:strRef>
              <c:f>'LBF Temastatistik'!$A$91</c:f>
              <c:strCache>
                <c:ptCount val="1"/>
                <c:pt idx="0">
                  <c:v>Tønder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Temastatistik'!$B$91:$H$91</c:f>
              <c:numCache>
                <c:formatCode>General</c:formatCode>
                <c:ptCount val="7"/>
                <c:pt idx="0">
                  <c:v>33.700000000000003</c:v>
                </c:pt>
                <c:pt idx="1">
                  <c:v>36.700000000000003</c:v>
                </c:pt>
                <c:pt idx="2">
                  <c:v>37.200000000000003</c:v>
                </c:pt>
                <c:pt idx="3">
                  <c:v>40.6</c:v>
                </c:pt>
                <c:pt idx="4">
                  <c:v>43.3</c:v>
                </c:pt>
                <c:pt idx="5">
                  <c:v>50.7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5-D62D-4BB9-946D-C6B51A125299}"/>
            </c:ext>
          </c:extLst>
        </c:ser>
        <c:ser>
          <c:idx val="86"/>
          <c:order val="86"/>
          <c:tx>
            <c:strRef>
              <c:f>'LBF Temastatistik'!$A$92</c:f>
              <c:strCache>
                <c:ptCount val="1"/>
                <c:pt idx="0">
                  <c:v>Tårnby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Temastatistik'!$B$92:$H$92</c:f>
              <c:numCache>
                <c:formatCode>General</c:formatCode>
                <c:ptCount val="7"/>
                <c:pt idx="0">
                  <c:v>19.5</c:v>
                </c:pt>
                <c:pt idx="1">
                  <c:v>20.100000000000001</c:v>
                </c:pt>
                <c:pt idx="2">
                  <c:v>21.7</c:v>
                </c:pt>
                <c:pt idx="3">
                  <c:v>23.2</c:v>
                </c:pt>
                <c:pt idx="4">
                  <c:v>24.6</c:v>
                </c:pt>
                <c:pt idx="5">
                  <c:v>23.1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6-D62D-4BB9-946D-C6B51A125299}"/>
            </c:ext>
          </c:extLst>
        </c:ser>
        <c:ser>
          <c:idx val="87"/>
          <c:order val="87"/>
          <c:tx>
            <c:strRef>
              <c:f>'LBF Temastatistik'!$A$93</c:f>
              <c:strCache>
                <c:ptCount val="1"/>
                <c:pt idx="0">
                  <c:v>Vallensbæk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Temastatistik'!$B$93:$H$93</c:f>
              <c:numCache>
                <c:formatCode>General</c:formatCode>
                <c:ptCount val="7"/>
                <c:pt idx="0">
                  <c:v>23.9</c:v>
                </c:pt>
                <c:pt idx="1">
                  <c:v>25.4</c:v>
                </c:pt>
                <c:pt idx="2">
                  <c:v>28.8</c:v>
                </c:pt>
                <c:pt idx="3">
                  <c:v>30.6</c:v>
                </c:pt>
                <c:pt idx="4">
                  <c:v>32</c:v>
                </c:pt>
                <c:pt idx="5">
                  <c:v>31.2</c:v>
                </c:pt>
                <c:pt idx="6">
                  <c:v>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7-D62D-4BB9-946D-C6B51A125299}"/>
            </c:ext>
          </c:extLst>
        </c:ser>
        <c:ser>
          <c:idx val="88"/>
          <c:order val="88"/>
          <c:tx>
            <c:strRef>
              <c:f>'LBF Temastatistik'!$A$94</c:f>
              <c:strCache>
                <c:ptCount val="1"/>
                <c:pt idx="0">
                  <c:v>Varde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Temastatistik'!$B$94:$H$94</c:f>
              <c:numCache>
                <c:formatCode>General</c:formatCode>
                <c:ptCount val="7"/>
                <c:pt idx="0">
                  <c:v>29.5</c:v>
                </c:pt>
                <c:pt idx="1">
                  <c:v>28.3</c:v>
                </c:pt>
                <c:pt idx="2">
                  <c:v>29.9</c:v>
                </c:pt>
                <c:pt idx="3">
                  <c:v>30.2</c:v>
                </c:pt>
                <c:pt idx="4">
                  <c:v>34.4</c:v>
                </c:pt>
                <c:pt idx="5">
                  <c:v>34.6</c:v>
                </c:pt>
                <c:pt idx="6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8-D62D-4BB9-946D-C6B51A125299}"/>
            </c:ext>
          </c:extLst>
        </c:ser>
        <c:ser>
          <c:idx val="89"/>
          <c:order val="89"/>
          <c:tx>
            <c:strRef>
              <c:f>'LBF Temastatistik'!$A$95</c:f>
              <c:strCache>
                <c:ptCount val="1"/>
                <c:pt idx="0">
                  <c:v>Vejen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Temastatistik'!$B$95:$H$95</c:f>
              <c:numCache>
                <c:formatCode>General</c:formatCode>
                <c:ptCount val="7"/>
                <c:pt idx="0">
                  <c:v>25.2</c:v>
                </c:pt>
                <c:pt idx="1">
                  <c:v>27.5</c:v>
                </c:pt>
                <c:pt idx="2">
                  <c:v>29.8</c:v>
                </c:pt>
                <c:pt idx="3">
                  <c:v>29.4</c:v>
                </c:pt>
                <c:pt idx="4">
                  <c:v>33.799999999999997</c:v>
                </c:pt>
                <c:pt idx="5">
                  <c:v>36.700000000000003</c:v>
                </c:pt>
                <c:pt idx="6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D62D-4BB9-946D-C6B51A125299}"/>
            </c:ext>
          </c:extLst>
        </c:ser>
        <c:ser>
          <c:idx val="90"/>
          <c:order val="90"/>
          <c:tx>
            <c:strRef>
              <c:f>'LBF Temastatistik'!$A$96</c:f>
              <c:strCache>
                <c:ptCount val="1"/>
                <c:pt idx="0">
                  <c:v>Vejle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Temastatistik'!$B$96:$H$96</c:f>
              <c:numCache>
                <c:formatCode>General</c:formatCode>
                <c:ptCount val="7"/>
                <c:pt idx="0">
                  <c:v>31.5</c:v>
                </c:pt>
                <c:pt idx="1">
                  <c:v>32.799999999999997</c:v>
                </c:pt>
                <c:pt idx="2">
                  <c:v>31.6</c:v>
                </c:pt>
                <c:pt idx="3">
                  <c:v>32.200000000000003</c:v>
                </c:pt>
                <c:pt idx="4">
                  <c:v>32.700000000000003</c:v>
                </c:pt>
                <c:pt idx="5">
                  <c:v>32.200000000000003</c:v>
                </c:pt>
                <c:pt idx="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A-D62D-4BB9-946D-C6B51A125299}"/>
            </c:ext>
          </c:extLst>
        </c:ser>
        <c:ser>
          <c:idx val="91"/>
          <c:order val="91"/>
          <c:tx>
            <c:strRef>
              <c:f>'LBF Temastatistik'!$A$97</c:f>
              <c:strCache>
                <c:ptCount val="1"/>
                <c:pt idx="0">
                  <c:v>Vesthimmerlands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Temastatistik'!$B$97:$H$97</c:f>
              <c:numCache>
                <c:formatCode>General</c:formatCode>
                <c:ptCount val="7"/>
                <c:pt idx="0">
                  <c:v>26.3</c:v>
                </c:pt>
                <c:pt idx="1">
                  <c:v>26.5</c:v>
                </c:pt>
                <c:pt idx="2">
                  <c:v>26.7</c:v>
                </c:pt>
                <c:pt idx="3">
                  <c:v>32.200000000000003</c:v>
                </c:pt>
                <c:pt idx="4">
                  <c:v>34.299999999999997</c:v>
                </c:pt>
                <c:pt idx="5">
                  <c:v>36.200000000000003</c:v>
                </c:pt>
                <c:pt idx="6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D62D-4BB9-946D-C6B51A125299}"/>
            </c:ext>
          </c:extLst>
        </c:ser>
        <c:ser>
          <c:idx val="92"/>
          <c:order val="92"/>
          <c:tx>
            <c:strRef>
              <c:f>'LBF Temastatistik'!$A$98</c:f>
              <c:strCache>
                <c:ptCount val="1"/>
                <c:pt idx="0">
                  <c:v>Viborg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Temastatistik'!$B$98:$H$98</c:f>
              <c:numCache>
                <c:formatCode>General</c:formatCode>
                <c:ptCount val="7"/>
                <c:pt idx="0">
                  <c:v>23.8</c:v>
                </c:pt>
                <c:pt idx="1">
                  <c:v>25.3</c:v>
                </c:pt>
                <c:pt idx="2">
                  <c:v>25.2</c:v>
                </c:pt>
                <c:pt idx="3">
                  <c:v>28</c:v>
                </c:pt>
                <c:pt idx="4">
                  <c:v>26.7</c:v>
                </c:pt>
                <c:pt idx="5">
                  <c:v>30.8</c:v>
                </c:pt>
                <c:pt idx="6">
                  <c:v>31.3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D62D-4BB9-946D-C6B51A125299}"/>
            </c:ext>
          </c:extLst>
        </c:ser>
        <c:ser>
          <c:idx val="93"/>
          <c:order val="93"/>
          <c:tx>
            <c:strRef>
              <c:f>'LBF Temastatistik'!$A$99</c:f>
              <c:strCache>
                <c:ptCount val="1"/>
                <c:pt idx="0">
                  <c:v>Vordingborg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Temastatistik'!$B$99:$H$99</c:f>
              <c:numCache>
                <c:formatCode>General</c:formatCode>
                <c:ptCount val="7"/>
                <c:pt idx="0">
                  <c:v>30.8</c:v>
                </c:pt>
                <c:pt idx="1">
                  <c:v>32.4</c:v>
                </c:pt>
                <c:pt idx="2">
                  <c:v>34</c:v>
                </c:pt>
                <c:pt idx="3">
                  <c:v>36.200000000000003</c:v>
                </c:pt>
                <c:pt idx="4">
                  <c:v>37.9</c:v>
                </c:pt>
                <c:pt idx="5">
                  <c:v>42.9</c:v>
                </c:pt>
                <c:pt idx="6">
                  <c:v>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D62D-4BB9-946D-C6B51A125299}"/>
            </c:ext>
          </c:extLst>
        </c:ser>
        <c:ser>
          <c:idx val="94"/>
          <c:order val="94"/>
          <c:tx>
            <c:strRef>
              <c:f>'LBF Temastatistik'!$A$100</c:f>
              <c:strCache>
                <c:ptCount val="1"/>
                <c:pt idx="0">
                  <c:v>Ærø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Temastatistik'!$B$100:$H$100</c:f>
              <c:numCache>
                <c:formatCode>General</c:formatCode>
                <c:ptCount val="7"/>
                <c:pt idx="0">
                  <c:v>31.7</c:v>
                </c:pt>
                <c:pt idx="1">
                  <c:v>31.5</c:v>
                </c:pt>
                <c:pt idx="2">
                  <c:v>26.7</c:v>
                </c:pt>
                <c:pt idx="3">
                  <c:v>30.9</c:v>
                </c:pt>
                <c:pt idx="4">
                  <c:v>31.9</c:v>
                </c:pt>
                <c:pt idx="5">
                  <c:v>34.799999999999997</c:v>
                </c:pt>
                <c:pt idx="6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D62D-4BB9-946D-C6B51A125299}"/>
            </c:ext>
          </c:extLst>
        </c:ser>
        <c:ser>
          <c:idx val="95"/>
          <c:order val="95"/>
          <c:tx>
            <c:strRef>
              <c:f>'LBF Temastatistik'!$A$101</c:f>
              <c:strCache>
                <c:ptCount val="1"/>
                <c:pt idx="0">
                  <c:v>Aabenraa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Temastatistik'!$B$101:$H$101</c:f>
              <c:numCache>
                <c:formatCode>General</c:formatCode>
                <c:ptCount val="7"/>
                <c:pt idx="0">
                  <c:v>32.9</c:v>
                </c:pt>
                <c:pt idx="1">
                  <c:v>32.799999999999997</c:v>
                </c:pt>
                <c:pt idx="2">
                  <c:v>34.9</c:v>
                </c:pt>
                <c:pt idx="3">
                  <c:v>32.9</c:v>
                </c:pt>
                <c:pt idx="4">
                  <c:v>35.299999999999997</c:v>
                </c:pt>
                <c:pt idx="5">
                  <c:v>34.700000000000003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D62D-4BB9-946D-C6B51A125299}"/>
            </c:ext>
          </c:extLst>
        </c:ser>
        <c:ser>
          <c:idx val="96"/>
          <c:order val="96"/>
          <c:tx>
            <c:strRef>
              <c:f>'LBF Temastatistik'!$A$102</c:f>
              <c:strCache>
                <c:ptCount val="1"/>
                <c:pt idx="0">
                  <c:v>Aalborg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Temastatistik'!$B$102:$H$102</c:f>
              <c:numCache>
                <c:formatCode>General</c:formatCode>
                <c:ptCount val="7"/>
                <c:pt idx="0">
                  <c:v>26.4</c:v>
                </c:pt>
                <c:pt idx="1">
                  <c:v>26.1</c:v>
                </c:pt>
                <c:pt idx="2">
                  <c:v>27.6</c:v>
                </c:pt>
                <c:pt idx="3">
                  <c:v>28.6</c:v>
                </c:pt>
                <c:pt idx="4">
                  <c:v>30.4</c:v>
                </c:pt>
                <c:pt idx="5">
                  <c:v>32.799999999999997</c:v>
                </c:pt>
                <c:pt idx="6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D62D-4BB9-946D-C6B51A125299}"/>
            </c:ext>
          </c:extLst>
        </c:ser>
        <c:ser>
          <c:idx val="97"/>
          <c:order val="97"/>
          <c:tx>
            <c:strRef>
              <c:f>'LBF Temastatistik'!$A$103</c:f>
              <c:strCache>
                <c:ptCount val="1"/>
                <c:pt idx="0">
                  <c:v>Aarhus</c:v>
                </c:pt>
              </c:strCache>
            </c:strRef>
          </c:tx>
          <c:spPr>
            <a:ln w="12700" cap="rnd">
              <a:solidFill>
                <a:srgbClr val="80008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Temastatistik'!$B$103:$H$103</c:f>
              <c:numCache>
                <c:formatCode>General</c:formatCode>
                <c:ptCount val="7"/>
                <c:pt idx="0">
                  <c:v>15.4</c:v>
                </c:pt>
                <c:pt idx="1">
                  <c:v>16.399999999999999</c:v>
                </c:pt>
                <c:pt idx="2">
                  <c:v>17.600000000000001</c:v>
                </c:pt>
                <c:pt idx="3">
                  <c:v>18.600000000000001</c:v>
                </c:pt>
                <c:pt idx="4">
                  <c:v>19.100000000000001</c:v>
                </c:pt>
                <c:pt idx="5">
                  <c:v>21</c:v>
                </c:pt>
                <c:pt idx="6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D62D-4BB9-946D-C6B51A125299}"/>
            </c:ext>
          </c:extLst>
        </c:ser>
        <c:ser>
          <c:idx val="98"/>
          <c:order val="98"/>
          <c:tx>
            <c:strRef>
              <c:f>'LBF Temastatistik'!$A$105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Temastatistik'!$B$105:$H$105</c:f>
              <c:numCache>
                <c:formatCode>General</c:formatCode>
                <c:ptCount val="7"/>
                <c:pt idx="0">
                  <c:v>15.4</c:v>
                </c:pt>
                <c:pt idx="1">
                  <c:v>14.8</c:v>
                </c:pt>
                <c:pt idx="2">
                  <c:v>16.2</c:v>
                </c:pt>
                <c:pt idx="3">
                  <c:v>17.100000000000001</c:v>
                </c:pt>
                <c:pt idx="4">
                  <c:v>19.100000000000001</c:v>
                </c:pt>
                <c:pt idx="5">
                  <c:v>21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2-D62D-4BB9-946D-C6B51A125299}"/>
            </c:ext>
          </c:extLst>
        </c:ser>
        <c:ser>
          <c:idx val="99"/>
          <c:order val="99"/>
          <c:tx>
            <c:strRef>
              <c:f>'LBF Temastatistik'!$A$106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Temastatistik'!$B$106:$H$106</c:f>
              <c:numCache>
                <c:formatCode>General</c:formatCode>
                <c:ptCount val="7"/>
                <c:pt idx="0">
                  <c:v>39.6</c:v>
                </c:pt>
                <c:pt idx="1">
                  <c:v>40.700000000000003</c:v>
                </c:pt>
                <c:pt idx="2">
                  <c:v>42.7</c:v>
                </c:pt>
                <c:pt idx="3">
                  <c:v>51.6</c:v>
                </c:pt>
                <c:pt idx="4">
                  <c:v>52.4</c:v>
                </c:pt>
                <c:pt idx="5">
                  <c:v>58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D62D-4BB9-946D-C6B51A125299}"/>
            </c:ext>
          </c:extLst>
        </c:ser>
        <c:ser>
          <c:idx val="100"/>
          <c:order val="100"/>
          <c:tx>
            <c:strRef>
              <c:f>'LBF Temastatistik'!$A$107</c:f>
              <c:strCache>
                <c:ptCount val="1"/>
                <c:pt idx="0">
                  <c:v>Avg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Temastatistik'!$B$107:$H$107</c:f>
              <c:numCache>
                <c:formatCode>General</c:formatCode>
                <c:ptCount val="7"/>
                <c:pt idx="0">
                  <c:v>25.6</c:v>
                </c:pt>
                <c:pt idx="1">
                  <c:v>26</c:v>
                </c:pt>
                <c:pt idx="2">
                  <c:v>27</c:v>
                </c:pt>
                <c:pt idx="3">
                  <c:v>28.9</c:v>
                </c:pt>
                <c:pt idx="4">
                  <c:v>31.2</c:v>
                </c:pt>
                <c:pt idx="5">
                  <c:v>33.299999999999997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4-D62D-4BB9-946D-C6B51A125299}"/>
            </c:ext>
          </c:extLst>
        </c:ser>
        <c:ser>
          <c:idx val="101"/>
          <c:order val="101"/>
          <c:tx>
            <c:strRef>
              <c:f>'LBF Temastatistik'!$A$108</c:f>
              <c:strCache>
                <c:ptCount val="1"/>
                <c:pt idx="0">
                  <c:v>Valgt Kommune</c:v>
                </c:pt>
              </c:strCache>
            </c:strRef>
          </c:tx>
          <c:spPr>
            <a:ln w="539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'LBF Temastatistik'!$B$108:$H$108</c:f>
              <c:numCache>
                <c:formatCode>General</c:formatCode>
                <c:ptCount val="7"/>
                <c:pt idx="0">
                  <c:v>29.2</c:v>
                </c:pt>
                <c:pt idx="1">
                  <c:v>28.5</c:v>
                </c:pt>
                <c:pt idx="2">
                  <c:v>30.1</c:v>
                </c:pt>
                <c:pt idx="3">
                  <c:v>32.6</c:v>
                </c:pt>
                <c:pt idx="4">
                  <c:v>35.200000000000003</c:v>
                </c:pt>
                <c:pt idx="5">
                  <c:v>34.700000000000003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D62D-4BB9-946D-C6B51A125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986112"/>
        <c:axId val="647986472"/>
      </c:lineChart>
      <c:catAx>
        <c:axId val="647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472"/>
        <c:crosses val="autoZero"/>
        <c:auto val="1"/>
        <c:lblAlgn val="ctr"/>
        <c:lblOffset val="100"/>
        <c:noMultiLvlLbl val="0"/>
      </c:catAx>
      <c:valAx>
        <c:axId val="647986472"/>
        <c:scaling>
          <c:orientation val="minMax"/>
          <c:max val="61"/>
          <c:min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Udvikling af udgifter til renovation 2017-2023 i kr/m² for alle 98 kommuner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98"/>
          <c:order val="0"/>
          <c:tx>
            <c:strRef>
              <c:f>'LBF Temastatistik'!$A$105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Temastatistik'!$B$105:$H$105</c:f>
              <c:numCache>
                <c:formatCode>General</c:formatCode>
                <c:ptCount val="7"/>
                <c:pt idx="0">
                  <c:v>15.4</c:v>
                </c:pt>
                <c:pt idx="1">
                  <c:v>14.8</c:v>
                </c:pt>
                <c:pt idx="2">
                  <c:v>16.2</c:v>
                </c:pt>
                <c:pt idx="3">
                  <c:v>17.100000000000001</c:v>
                </c:pt>
                <c:pt idx="4">
                  <c:v>19.100000000000001</c:v>
                </c:pt>
                <c:pt idx="5">
                  <c:v>21</c:v>
                </c:pt>
                <c:pt idx="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2C-4372-874A-0DA2E3413CDE}"/>
            </c:ext>
          </c:extLst>
        </c:ser>
        <c:ser>
          <c:idx val="99"/>
          <c:order val="1"/>
          <c:tx>
            <c:strRef>
              <c:f>'LBF Temastatistik'!$A$106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noFill/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Temastatistik'!$B$106:$H$106</c:f>
              <c:numCache>
                <c:formatCode>General</c:formatCode>
                <c:ptCount val="7"/>
                <c:pt idx="0">
                  <c:v>39.6</c:v>
                </c:pt>
                <c:pt idx="1">
                  <c:v>40.700000000000003</c:v>
                </c:pt>
                <c:pt idx="2">
                  <c:v>42.7</c:v>
                </c:pt>
                <c:pt idx="3">
                  <c:v>51.6</c:v>
                </c:pt>
                <c:pt idx="4">
                  <c:v>52.4</c:v>
                </c:pt>
                <c:pt idx="5">
                  <c:v>58</c:v>
                </c:pt>
                <c:pt idx="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2C-4372-874A-0DA2E3413CDE}"/>
            </c:ext>
          </c:extLst>
        </c:ser>
        <c:ser>
          <c:idx val="100"/>
          <c:order val="2"/>
          <c:tx>
            <c:strRef>
              <c:f>'LBF Temastatistik'!$A$107</c:f>
              <c:strCache>
                <c:ptCount val="1"/>
                <c:pt idx="0">
                  <c:v>Avg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Temastatistik'!$B$107:$H$107</c:f>
              <c:numCache>
                <c:formatCode>General</c:formatCode>
                <c:ptCount val="7"/>
                <c:pt idx="0">
                  <c:v>25.6</c:v>
                </c:pt>
                <c:pt idx="1">
                  <c:v>26</c:v>
                </c:pt>
                <c:pt idx="2">
                  <c:v>27</c:v>
                </c:pt>
                <c:pt idx="3">
                  <c:v>28.9</c:v>
                </c:pt>
                <c:pt idx="4">
                  <c:v>31.2</c:v>
                </c:pt>
                <c:pt idx="5">
                  <c:v>33.299999999999997</c:v>
                </c:pt>
                <c:pt idx="6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2C-4372-874A-0DA2E3413CDE}"/>
            </c:ext>
          </c:extLst>
        </c:ser>
        <c:ser>
          <c:idx val="101"/>
          <c:order val="3"/>
          <c:tx>
            <c:strRef>
              <c:f>'LBF Temastatistik'!$I$108</c:f>
              <c:strCache>
                <c:ptCount val="1"/>
                <c:pt idx="0">
                  <c:v>Gladsaxe</c:v>
                </c:pt>
              </c:strCache>
            </c:strRef>
          </c:tx>
          <c:spPr>
            <a:ln w="539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'LBF Temastatistik'!$B$108:$H$108</c:f>
              <c:numCache>
                <c:formatCode>General</c:formatCode>
                <c:ptCount val="7"/>
                <c:pt idx="0">
                  <c:v>29.2</c:v>
                </c:pt>
                <c:pt idx="1">
                  <c:v>28.5</c:v>
                </c:pt>
                <c:pt idx="2">
                  <c:v>30.1</c:v>
                </c:pt>
                <c:pt idx="3">
                  <c:v>32.6</c:v>
                </c:pt>
                <c:pt idx="4">
                  <c:v>35.200000000000003</c:v>
                </c:pt>
                <c:pt idx="5">
                  <c:v>34.700000000000003</c:v>
                </c:pt>
                <c:pt idx="6">
                  <c:v>35.200000000000003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2C-4372-874A-0DA2E3413CDE}"/>
            </c:ext>
          </c:extLst>
        </c:ser>
        <c:ser>
          <c:idx val="0"/>
          <c:order val="4"/>
          <c:tx>
            <c:strRef>
              <c:f>'LBF Temastatistik'!$I$109</c:f>
              <c:strCache>
                <c:ptCount val="1"/>
                <c:pt idx="0">
                  <c:v>Furesø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Temastatistik'!$B$109:$H$109</c:f>
              <c:numCache>
                <c:formatCode>General</c:formatCode>
                <c:ptCount val="7"/>
                <c:pt idx="0">
                  <c:v>30.1</c:v>
                </c:pt>
                <c:pt idx="1">
                  <c:v>34.200000000000003</c:v>
                </c:pt>
                <c:pt idx="2">
                  <c:v>33</c:v>
                </c:pt>
                <c:pt idx="3">
                  <c:v>34.799999999999997</c:v>
                </c:pt>
                <c:pt idx="4">
                  <c:v>35</c:v>
                </c:pt>
                <c:pt idx="5">
                  <c:v>32.9</c:v>
                </c:pt>
                <c:pt idx="6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2C-4372-874A-0DA2E3413CDE}"/>
            </c:ext>
          </c:extLst>
        </c:ser>
        <c:ser>
          <c:idx val="1"/>
          <c:order val="5"/>
          <c:tx>
            <c:strRef>
              <c:f>'LBF Temastatistik'!$I$110</c:f>
              <c:strCache>
                <c:ptCount val="1"/>
                <c:pt idx="0">
                  <c:v>Gentofte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Temastatistik'!$B$110:$H$110</c:f>
              <c:numCache>
                <c:formatCode>General</c:formatCode>
                <c:ptCount val="7"/>
                <c:pt idx="0">
                  <c:v>31.2</c:v>
                </c:pt>
                <c:pt idx="1">
                  <c:v>29.5</c:v>
                </c:pt>
                <c:pt idx="2">
                  <c:v>28.9</c:v>
                </c:pt>
                <c:pt idx="3">
                  <c:v>28.3</c:v>
                </c:pt>
                <c:pt idx="4">
                  <c:v>26.9</c:v>
                </c:pt>
                <c:pt idx="5">
                  <c:v>29.8</c:v>
                </c:pt>
                <c:pt idx="6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2C-4372-874A-0DA2E3413CDE}"/>
            </c:ext>
          </c:extLst>
        </c:ser>
        <c:ser>
          <c:idx val="2"/>
          <c:order val="6"/>
          <c:tx>
            <c:strRef>
              <c:f>'LBF Temastatistik'!$I$111</c:f>
              <c:strCache>
                <c:ptCount val="1"/>
                <c:pt idx="0">
                  <c:v>Herlev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Temastatistik'!$B$111:$H$111</c:f>
              <c:numCache>
                <c:formatCode>General</c:formatCode>
                <c:ptCount val="7"/>
                <c:pt idx="0">
                  <c:v>27.1</c:v>
                </c:pt>
                <c:pt idx="1">
                  <c:v>25.6</c:v>
                </c:pt>
                <c:pt idx="2">
                  <c:v>25.5</c:v>
                </c:pt>
                <c:pt idx="3">
                  <c:v>26</c:v>
                </c:pt>
                <c:pt idx="4">
                  <c:v>33.1</c:v>
                </c:pt>
                <c:pt idx="5">
                  <c:v>33.5</c:v>
                </c:pt>
                <c:pt idx="6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2C-4372-874A-0DA2E3413CDE}"/>
            </c:ext>
          </c:extLst>
        </c:ser>
        <c:ser>
          <c:idx val="3"/>
          <c:order val="7"/>
          <c:tx>
            <c:strRef>
              <c:f>'LBF Temastatistik'!$I$112</c:f>
              <c:strCache>
                <c:ptCount val="1"/>
                <c:pt idx="0">
                  <c:v>Lyngby-Taarbæk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Temastatistik'!$B$112:$H$112</c:f>
              <c:numCache>
                <c:formatCode>General</c:formatCode>
                <c:ptCount val="7"/>
                <c:pt idx="0">
                  <c:v>27.6</c:v>
                </c:pt>
                <c:pt idx="1">
                  <c:v>28.1</c:v>
                </c:pt>
                <c:pt idx="2">
                  <c:v>29.8</c:v>
                </c:pt>
                <c:pt idx="3">
                  <c:v>31.8</c:v>
                </c:pt>
                <c:pt idx="4">
                  <c:v>36.5</c:v>
                </c:pt>
                <c:pt idx="5">
                  <c:v>42.5</c:v>
                </c:pt>
                <c:pt idx="6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2C-4372-874A-0DA2E3413CDE}"/>
            </c:ext>
          </c:extLst>
        </c:ser>
        <c:ser>
          <c:idx val="4"/>
          <c:order val="8"/>
          <c:tx>
            <c:strRef>
              <c:f>'LBF Temastatistik'!$I$113</c:f>
              <c:strCache>
                <c:ptCount val="1"/>
                <c:pt idx="0">
                  <c:v>København</c:v>
                </c:pt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Temastatistik'!$B$113:$H$113</c:f>
              <c:numCache>
                <c:formatCode>General</c:formatCode>
                <c:ptCount val="7"/>
                <c:pt idx="0">
                  <c:v>28.1</c:v>
                </c:pt>
                <c:pt idx="1">
                  <c:v>26.9</c:v>
                </c:pt>
                <c:pt idx="2">
                  <c:v>27.5</c:v>
                </c:pt>
                <c:pt idx="3">
                  <c:v>29.6</c:v>
                </c:pt>
                <c:pt idx="4">
                  <c:v>31.7</c:v>
                </c:pt>
                <c:pt idx="5">
                  <c:v>35.5</c:v>
                </c:pt>
                <c:pt idx="6">
                  <c:v>41.9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2C-4372-874A-0DA2E3413CDE}"/>
            </c:ext>
          </c:extLst>
        </c:ser>
        <c:ser>
          <c:idx val="5"/>
          <c:order val="9"/>
          <c:tx>
            <c:strRef>
              <c:f>'LBF Temastatistik'!$I$114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Temastatistik'!$B$114:$H$114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2C-4372-874A-0DA2E3413CDE}"/>
            </c:ext>
          </c:extLst>
        </c:ser>
        <c:ser>
          <c:idx val="6"/>
          <c:order val="10"/>
          <c:tx>
            <c:strRef>
              <c:f>'LBF Temastatistik'!$I$115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Temastatistik'!$B$115:$H$115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52C-4372-874A-0DA2E3413CDE}"/>
            </c:ext>
          </c:extLst>
        </c:ser>
        <c:ser>
          <c:idx val="7"/>
          <c:order val="11"/>
          <c:tx>
            <c:strRef>
              <c:f>'LBF Temastatistik'!$I$116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Temastatistik'!$B$116:$H$116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52C-4372-874A-0DA2E3413CDE}"/>
            </c:ext>
          </c:extLst>
        </c:ser>
        <c:ser>
          <c:idx val="8"/>
          <c:order val="12"/>
          <c:tx>
            <c:strRef>
              <c:f>'LBF Temastatistik'!$I$117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Temastatistik'!$B$117:$H$117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2C-4372-874A-0DA2E3413CDE}"/>
            </c:ext>
          </c:extLst>
        </c:ser>
        <c:ser>
          <c:idx val="9"/>
          <c:order val="13"/>
          <c:tx>
            <c:strRef>
              <c:f>'LBF Temastatistik'!$I$118</c:f>
              <c:strCache>
                <c:ptCount val="1"/>
              </c:strCache>
            </c:strRef>
          </c:tx>
          <c:spPr>
            <a:ln w="25400" cap="rnd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2C-4372-874A-0DA2E3413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'LBF Temastatistik'!$B$4:$H$4</c:f>
              <c:strCach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'LBF Temastatistik'!$B$118:$H$118</c:f>
              <c:numCache>
                <c:formatCode>General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52C-4372-874A-0DA2E3413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986112"/>
        <c:axId val="647986472"/>
      </c:lineChart>
      <c:catAx>
        <c:axId val="647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472"/>
        <c:crosses val="autoZero"/>
        <c:auto val="1"/>
        <c:lblAlgn val="ctr"/>
        <c:lblOffset val="100"/>
        <c:noMultiLvlLbl val="0"/>
      </c:catAx>
      <c:valAx>
        <c:axId val="647986472"/>
        <c:scaling>
          <c:orientation val="minMax"/>
          <c:max val="61"/>
          <c:min val="1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'LBF Temastatistik'!$N$5:$N$102</c:f>
              <c:numCache>
                <c:formatCode>General</c:formatCode>
                <c:ptCount val="98"/>
                <c:pt idx="0">
                  <c:v>-10.5</c:v>
                </c:pt>
                <c:pt idx="1">
                  <c:v>-1.6</c:v>
                </c:pt>
                <c:pt idx="2">
                  <c:v>6.1</c:v>
                </c:pt>
                <c:pt idx="3">
                  <c:v>6.2</c:v>
                </c:pt>
                <c:pt idx="4">
                  <c:v>10</c:v>
                </c:pt>
                <c:pt idx="5">
                  <c:v>10.3</c:v>
                </c:pt>
                <c:pt idx="6">
                  <c:v>10.5</c:v>
                </c:pt>
                <c:pt idx="7">
                  <c:v>12.8</c:v>
                </c:pt>
                <c:pt idx="8">
                  <c:v>14.2</c:v>
                </c:pt>
                <c:pt idx="9">
                  <c:v>14.3</c:v>
                </c:pt>
                <c:pt idx="10">
                  <c:v>15.2</c:v>
                </c:pt>
                <c:pt idx="11">
                  <c:v>15.2</c:v>
                </c:pt>
                <c:pt idx="12">
                  <c:v>17.7</c:v>
                </c:pt>
                <c:pt idx="13">
                  <c:v>18.600000000000001</c:v>
                </c:pt>
                <c:pt idx="14">
                  <c:v>19.2</c:v>
                </c:pt>
                <c:pt idx="15">
                  <c:v>19.399999999999999</c:v>
                </c:pt>
                <c:pt idx="16">
                  <c:v>19.5</c:v>
                </c:pt>
                <c:pt idx="17">
                  <c:v>19.7</c:v>
                </c:pt>
                <c:pt idx="18">
                  <c:v>20</c:v>
                </c:pt>
                <c:pt idx="19">
                  <c:v>20.5</c:v>
                </c:pt>
                <c:pt idx="20">
                  <c:v>20.5</c:v>
                </c:pt>
                <c:pt idx="21">
                  <c:v>20.6</c:v>
                </c:pt>
                <c:pt idx="22">
                  <c:v>21.1</c:v>
                </c:pt>
                <c:pt idx="23">
                  <c:v>22.4</c:v>
                </c:pt>
                <c:pt idx="24">
                  <c:v>22.5</c:v>
                </c:pt>
                <c:pt idx="25">
                  <c:v>24.1</c:v>
                </c:pt>
                <c:pt idx="26">
                  <c:v>24.9</c:v>
                </c:pt>
                <c:pt idx="27">
                  <c:v>26.6</c:v>
                </c:pt>
                <c:pt idx="28">
                  <c:v>27.7</c:v>
                </c:pt>
                <c:pt idx="29">
                  <c:v>27.7</c:v>
                </c:pt>
                <c:pt idx="30">
                  <c:v>28.6</c:v>
                </c:pt>
                <c:pt idx="31">
                  <c:v>29.5</c:v>
                </c:pt>
                <c:pt idx="32">
                  <c:v>30.5</c:v>
                </c:pt>
                <c:pt idx="33">
                  <c:v>30.9</c:v>
                </c:pt>
                <c:pt idx="34">
                  <c:v>31</c:v>
                </c:pt>
                <c:pt idx="35">
                  <c:v>31.4</c:v>
                </c:pt>
                <c:pt idx="36">
                  <c:v>31.5</c:v>
                </c:pt>
                <c:pt idx="37">
                  <c:v>31.9</c:v>
                </c:pt>
                <c:pt idx="38">
                  <c:v>32.700000000000003</c:v>
                </c:pt>
                <c:pt idx="39">
                  <c:v>33.200000000000003</c:v>
                </c:pt>
                <c:pt idx="40">
                  <c:v>33.5</c:v>
                </c:pt>
                <c:pt idx="41">
                  <c:v>33.9</c:v>
                </c:pt>
                <c:pt idx="42">
                  <c:v>34.4</c:v>
                </c:pt>
                <c:pt idx="43">
                  <c:v>34.6</c:v>
                </c:pt>
                <c:pt idx="44">
                  <c:v>34.799999999999997</c:v>
                </c:pt>
                <c:pt idx="45">
                  <c:v>36.1</c:v>
                </c:pt>
                <c:pt idx="46">
                  <c:v>36.200000000000003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36.9</c:v>
                </c:pt>
                <c:pt idx="50">
                  <c:v>37.299999999999997</c:v>
                </c:pt>
                <c:pt idx="51">
                  <c:v>39.4</c:v>
                </c:pt>
                <c:pt idx="52">
                  <c:v>39.4</c:v>
                </c:pt>
                <c:pt idx="53">
                  <c:v>41.4</c:v>
                </c:pt>
                <c:pt idx="54">
                  <c:v>43.7</c:v>
                </c:pt>
                <c:pt idx="55">
                  <c:v>44.4</c:v>
                </c:pt>
                <c:pt idx="56">
                  <c:v>46</c:v>
                </c:pt>
                <c:pt idx="57">
                  <c:v>46.5</c:v>
                </c:pt>
                <c:pt idx="58">
                  <c:v>48.5</c:v>
                </c:pt>
                <c:pt idx="59">
                  <c:v>49.1</c:v>
                </c:pt>
                <c:pt idx="60">
                  <c:v>49.3</c:v>
                </c:pt>
                <c:pt idx="61">
                  <c:v>50.5</c:v>
                </c:pt>
                <c:pt idx="62">
                  <c:v>51.1</c:v>
                </c:pt>
                <c:pt idx="63">
                  <c:v>51.3</c:v>
                </c:pt>
                <c:pt idx="64">
                  <c:v>51.9</c:v>
                </c:pt>
                <c:pt idx="65">
                  <c:v>53.2</c:v>
                </c:pt>
                <c:pt idx="66">
                  <c:v>54</c:v>
                </c:pt>
                <c:pt idx="67">
                  <c:v>54.8</c:v>
                </c:pt>
                <c:pt idx="68">
                  <c:v>57</c:v>
                </c:pt>
                <c:pt idx="69">
                  <c:v>57.8</c:v>
                </c:pt>
                <c:pt idx="70">
                  <c:v>58.7</c:v>
                </c:pt>
                <c:pt idx="71">
                  <c:v>60</c:v>
                </c:pt>
                <c:pt idx="72">
                  <c:v>62.4</c:v>
                </c:pt>
                <c:pt idx="73">
                  <c:v>62.8</c:v>
                </c:pt>
                <c:pt idx="74">
                  <c:v>63.9</c:v>
                </c:pt>
                <c:pt idx="75">
                  <c:v>65</c:v>
                </c:pt>
                <c:pt idx="76">
                  <c:v>65.5</c:v>
                </c:pt>
                <c:pt idx="77">
                  <c:v>68.400000000000006</c:v>
                </c:pt>
                <c:pt idx="78">
                  <c:v>68.400000000000006</c:v>
                </c:pt>
                <c:pt idx="79">
                  <c:v>69.2</c:v>
                </c:pt>
                <c:pt idx="80">
                  <c:v>71</c:v>
                </c:pt>
                <c:pt idx="81">
                  <c:v>71.099999999999994</c:v>
                </c:pt>
                <c:pt idx="82">
                  <c:v>71.3</c:v>
                </c:pt>
                <c:pt idx="83">
                  <c:v>71.400000000000006</c:v>
                </c:pt>
                <c:pt idx="84">
                  <c:v>72.2</c:v>
                </c:pt>
                <c:pt idx="85">
                  <c:v>74.2</c:v>
                </c:pt>
                <c:pt idx="86">
                  <c:v>74.900000000000006</c:v>
                </c:pt>
                <c:pt idx="87">
                  <c:v>75.5</c:v>
                </c:pt>
                <c:pt idx="88">
                  <c:v>76.2</c:v>
                </c:pt>
                <c:pt idx="89">
                  <c:v>76.900000000000006</c:v>
                </c:pt>
                <c:pt idx="90">
                  <c:v>77.599999999999994</c:v>
                </c:pt>
                <c:pt idx="91">
                  <c:v>77.8</c:v>
                </c:pt>
                <c:pt idx="92">
                  <c:v>78.599999999999994</c:v>
                </c:pt>
                <c:pt idx="93">
                  <c:v>80.099999999999994</c:v>
                </c:pt>
                <c:pt idx="94">
                  <c:v>83.6</c:v>
                </c:pt>
                <c:pt idx="95">
                  <c:v>96.7</c:v>
                </c:pt>
                <c:pt idx="96">
                  <c:v>97.9</c:v>
                </c:pt>
                <c:pt idx="97">
                  <c:v>140.4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E-4D96-9D9C-75566E49C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6551"/>
        <c:axId val="4397991"/>
      </c:scatterChart>
      <c:valAx>
        <c:axId val="4396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397991"/>
        <c:crosses val="autoZero"/>
        <c:crossBetween val="midCat"/>
      </c:valAx>
      <c:valAx>
        <c:axId val="4397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396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solidFill>
              <a:sysClr val="window" lastClr="FFFFFF"/>
            </a:solidFill>
          </cx:spPr>
        </cx:plotSurface>
        <cx:series layoutId="regionMap" uniqueId="{EFB4F566-5F81-4431-A277-A64E0F978971}">
          <cx:dataId val="0"/>
          <cx:layoutPr>
            <cx:regionLabelLayout val="none"/>
            <cx:geography viewedRegionType="countryRegion" cultureLanguage="en-US" cultureRegion="DK" attribution="Powered by Bing">
              <cx:geoCache provider="{E9337A44-BEBE-4D9F-B70C-5C5E7DAFC167}">
                <cx:binary>1H3ZcttI0u6rOHz9Q13YgYnpiWgAXLRatmS72zcISqKx7zsf4LzJ+Z+h7/vFzgeRlIgSKEoGJ+KA
EzEdNs2srPoqs3KrrH/f1/+695eL9EMd+GH2r/v69492nsf/+u237N5eBovsJHDu0yiLfuYn91Hw
W/Tzp3O//O0hXVROaP3GEVb47d5epPmy/viff4OatYwuovtF7kTh52KZNl+WWeHn2Svf9X71YfEQ
OKHhZHnq3Ofc7x/PlxgDf/Ww/PhhGeZO3tw28fL3j91/9/HDbzS5F0N/8MFdXjzgx6J4Iog8J8ui
oq4/Hz/4UWhtvmbJiSQKsqwI8tPX67GvFgF+/szTh/MoCIrwdd4eOVs8PKTLLMP8Hv/bT6Qzqd8/
fllaWM4P0c8PN1GR28s0/GAsw2CReh9fWadnnu6jIsxbKFoyv398+q2TRfr6Kz1ql8M4f1y/37ow
/uff1F9gRam/2UGaXv5DX72YwB/+HaDO/CJ8OC7SkqhIhJekNZRKF2nuhBclThHJBmh1O/Ya6R2m
PlwWoXPvxAsfe3D7r3r3Yj/e+0lRqOuL2MkX/odn9J+A6/xLCMd+mqOC/uKf/83++fvVNX2nfMsn
nCgKkiRI5PHDdlEnJ4C7lX1uO+ga7jcw0g/u9ocdgH7/eBWlub2V2Q2gL0V3++NRYfaH7y/Tf/4+
sqwqoihCWLtoQUY5lhUlcY0lAZi72njLyXABXc+IokNB+i7p7CU4KpjnkX/3z//ivDnm2SuzisRy
W40Mlbt79rInMsu3py8F84YTCp1X2OqX1H4yFMgb1ftjufAX7XHU+Rp6t5/IqID9I8uWYXZcXDlJ
lFVJEp+Mph1c1ROVEI6VyfZbSvWu+RmKbi+VDnrvs6p66Y0KZw1KGsZzmvnL8pho44SVCWHZrvQC
ZUFQJJ5nN3tA2o65PmB3uRmK9Su0KMTfdgy/Qm+EiN+9bqO+054SW4dIkTmlCzfLnQhEUbAPuCeZ
3z2a10t61xwH6hd0KJjfcTTvYWxcODv+8Z0lWZSJwisbt1juHM3Kidq6zDK3VeHYDB201wwNBruX
DIX1s3N0c9A11noJjgvrRWtuF/F2wXv9znfLtMwTXlSgwx8/Lz1jGGk8UcTtoBsVvmFlMMz9dCic
3yPT/QRHhfO8dB6iMn09nvRunCVBYGVOwnndfl54V7C1OaLif48f2uzecDQU7u3MKDq/DvcegqOC
W4vS0I78YCthxxFrxLIEkVM3cMPO3jHDWeFEJlKLNrZBR3lvWMk2YYrM++XI5nZWL0n9Otr7aY4K
cCNdWP/8nW6X/jh4i6qiCJDxtfy+EG+JF2Gqb7U8dWZvGKKk8t1edT+ZX4e7n96ooJ5Yy4eFf1yk
ZUnhYG2/gJhVETgTVArbNQdDoe2l8uvI9pIbFbDni9bsvotS67jgSgrPK4Tle8WYPYFW5yWOh0m+
q7afmRmK815KFNaHYmN76YwK5El25y6PjXCbkFDk1l9uP10pVpCR5Ii8jXETQgG9YWgoyv1k+iF+
U96xn+CosD5bBMEyvSusfCtbxziX5RNWIpJAYFs/foSOHaaeyDyvSjxh19/SSY1nnoYivpcSBfrb
gmR7qY0K8ekiPG6+EfUEKChQFHnjRNGyDahZVnoKnGAv7Crxw+z05zI2v6OAfE9oZENhZOCVKbyT
o0azpRO4xwqrCAh27HpL5IRIiiIp0gvE1jwMFc7popcOhaiOzZKiImBTB7A3kbyH2sjQ9bIjhz9Q
6MOyhKNC1+yJKkoyp7Yh7a4w1svhsL6gQUF6yIqaLl5QGBeM6fIB+cXjW8kqS0Qib9NLL2KWgsoC
VJFKLk6fuRkM7V5SFMLviFzuZ298mKNsz1lsJeoYdpR4gsoPTlKFTQFXNycBOwr1W+zmO8SxqWj1
49I+8nQU4PsoUbi/6/htN1MfzVHhfh75DygKPS7ogqIKqsJuglrdIKZ6gsJMIqjStjwT5tauCt8w
NBTxfjID4O4nOCqs/1jcLcN0cWQJJ4IgcQK/SSJ3lTrARnZCkreOEqFMsS1HQ9HeQ2cA3Hsojgrv
jf70MhTnHlnCYXAT9qlaqKvWUViA+myJVXpP8tRZ8zMU8s7kKGIU7u89zfewOCrs58hUZMdPTykK
BF3apqe6YZEWdwREWFagpPyJFwqmtdrvtTP6feZ9hH4d730UR4X1kyjYizLcnqa9y/rO7LOMyAiL
8t2thUbJOYGcI6zNyRTeHX6GYv4aMQr3t0XBXiM4Ktg/tU7asd1tVZVRN4J01OOHDqjw0Ok4yym8
14w8X115t1zTBChc32OV06RGhejT1syOfpFGQRWJzLdZxt0QGYcQGS+qgtLnc7fHYMvI0SS4hxiF
9K+c1D1UxwV6gbtlx45oy8hH8pyytzqs/RoXM7aHxbo6bLrmZDDevWQGIN1Lb1wYLxZtNI25dB7y
n81Rz2jxhONFJJ75jY/V9bZxG1JAaFwV2+D4rps97XI0GPNXyVHYv0efv87nqDbBDOuPK7lHPrFl
EeViuCS5PrApCw0WOZxv7Ixt1W93E2w5Gor+HjoU7O9Q7nsIjgtuf/GQIROwXfJjGOTiiSzIAocS
73XmmRJ2VPTDN2NFljrOZxtWBuPcT2cAzv0ER4ZzhAvvxy7vxgU7DiUnL+SZV0VV5LgXAK95GA5w
L50hAPcSHBfA6bI8shSLsL9kgWyqS2CGdY3yNpbKKS34u0f2rOVjMMI9RCh4D6U3+/gYFaCXi9RZ
WMv0pxulD9s1PoZ6lk4kXmZlSdzYYt1KEqS7VF7FJUu4YevPduy1+d1hayjOrxGj8H5b2OQ1gqNC
f5Y6d8cvQcH1WJbA1npCtivRrIo9AR+8i/iWlaFg76FD4fwe+2uzRhRj48K58B8LfY8dS8ElDLSm
YAW23+RmTxQZ37AyjfUOO9SyvjteNttPi8L8oC7fT2lUYF9E/vq2/ytr+c7gN3BGiyGCRFb3eGaR
5RAFHpfrusK8YWEotv1k3glrP5FRITpf/BcuviNYghSVzAkv0tSIeyuo6t0U9FLm9RMvQ8HdR6gf
3jfVcO8jOTKw/SxEI6E35RDeKcfiCVxiFVdhe2uQkLQkrCzwaGnSFef5YsPSwNZRe+hQiL/jbN5D
cFx4PxYY5sujWt8IjqBDCbJXvXdl1RPgL3C4Ir/5UOp7vmVpsIzvIUQjjpPqLXXB+/gaGd5+hiqz
I9+elE4Ijzs5bUhk6091rW6pvZCFAOkaccogmy+3PA1HfA8lGvK3N4fby9zIYE+P3LkGMo7Dm4V5
vUb8RXxM4HEhnqMzW/Nly8hwnHuoDMG4h9zY8A2PXDwqnbC8rMLy3oh0N2GNLiYyoqKssjXUqKwW
cG4ZOgLQPWRopN+swPt4GhXO3xAnw7Ie/0IAbtC1BnkXZBa3OwhwVmgPa4eNoQjvJ0WhfMiB3k9o
VAjP0Wbnv9ASElFsUealTTiUcqTRGhLVJyoO6Kfje+29r8OhTywNxXofIQrp95jg29WiWBsX5C7M
sfTI6hsVgyI6RPLKNsbdiZ2gwxx6HeCexzZMSvvZW5aodX0lqLOnUHQPIQryt0W+53uIjQrt83/+
to6cxBLarq4Q7T2WGNvWneB6T9etfuRjKLx9RChoD+ntPhKjAhRtTLN8eZdG2/U9TgIL1YAoJZI2
bQ66Gls5kVhRhfG90ef0vfcnlobiu48QhfFbr9buIzcyvNPjN31FK19cuYS1tf5QyloRBLQXk2gb
O3pkZDjGfWR+GeE+YuPC95+/3SVzu1j8N4pJUDGC23ibqu5u7BsBUE7l8B0SWo8fSmHjhsQOX4NR
f40aDf47wiWvkR3VNjj1sAEYLUXr6qMe161frRLEwTey3t0E6gmLrt3oELqpK6M1+y5XQ7fAK7To
DfBGD/sViqPCHjYJLmge+xIP2v+ilIgTpY3R/SJk1obEZXT33hoSa/dLj+KWF2sZDgV8LyUa7rfL
+16So8L7NLOht7bLfgz7DVgTNPFG7KRzlEPHo1csXtXgqX4Zaw6GAtxL5dfB7SU3KmAvFqG1PH49
gorYNrT05lmUbnEZCv1lmHIimgz2HuNPLA0Fex8hCu+N//WmFPY+kuPCfOkeu/WvqPLQzdvL84iV
7Ga3UGeE3qEsLz2/grUbPbto2XlTOr0/gkL9vh/dvW9sUL8eGZBB6VjH1MrSCfrvS6oibLIWXSQV
hEHRAbZVzusPFRS7WLb8DBbbPioUqm/1p3s5GhfGDbIZTettpf+FF3LaJ3JQ4b1G86W5RUQUD9Ll
JhddjgbD/So5Gve3G16vszmqPYC7eA9L/yeeQTymrKOZIHq9wtHqhs7alpEqbGx5c3jTHUKfmRmK
/F5KFOjvOaD30hwX4AhcHfeerYSKfqHt+7s5g7tWt9Ke0ILCb5uI0k715SM/g/Huo0Jh/bY8Ry8/
o0IY83x4cIs0O6ZES+1zowLHtT26Hz9dOwzPjaInPwqCn4Oou3bYE0tDcd5HiIL6rWf4PnKjw/vo
16lF9P1FC5sX7hVBlFQRFMg4jS9YOAa6L8lQ2L5HZbf4viQ4KnS/Ld3lka/KIzICUeafCwJ3PCrE
QHmUlQnq9jksKlbyyM5QnPuIDEC5j9yoML5qjl9UBE2s4AWVTTqj62y1YRJVliS8k0XJ8SMjQ+Fd
T4eiMgDfXnrjAhhV/Xl57EJvDr1NODyo8BTq2pFjlI/JkoxsFker6sXykRUKnrU2742+9odGrvrp
9MO8N0Syh8qowP0EDyrdylHvCv7CXY32bnT/G3YQXvQ24JGsfH4ZevcsfmRnKLp9RCho32pj9ZEa
Gb4ZHq5Hn9sjY8ziSXf0LOkNkOB6XdteEAr8ydzuYrxhaTjO/YQorA/VEX166CczKpy/tNnmo3tN
EivjWYVeWwuSTHBTXpDpFqEbToaC20+GgvatYtxPbFwAL+8c/6hSLJ3gaQVORaPX9RncNbPUEwVV
v7httWkB3VZ470rxl0d+BqPcR4UCGX5Qbh98fKGXn3EhjEJeD/UD+A9z4+H5o6N6TrhppRI8Hsv3
5h4V3KoVUMq9bUJFP0/45QVvg5E/RJHaBW8W9UN0R7cnUCN6VLlvH8uRFFQLPacdKdtbhVJHmeiT
ad6Re6xvy9Ex8O+hQ6F+6Oxu92UPlXFhHGUeVPtRa8VQRYL+Bm3Kcg0iFQrDjWncwONQHEop9Q0r
g8Htp/NecPupjAvcojXLjv4SpcJyIituH7TqJi1QKgT5xlN29GMcX7a8DIZ3DyEK33dcx9nH2riw
/ufv/8br0cAaNdzPpb27yhpQo+qTQ28ESpA3rAxGup/OAKD7CY4K55tFcOQspAhjG11qhG3tLqWu
0aUdz7E8xkS3+avdI3nNz1Coe6nQQGPYt3Q86KU1Lowd31seO7CNCm48pITXlDZxk67eVlFjhHt1
/Lbls0q1M7nZsjQY6T2EfhXsPeTGhbf3GEA5PuIErZ1RvL2noYmKfJWCWt9NoIxG/JmpwZjvJfWr
qO8lOCrcvyGhYDvtA7RtsW+2PUWPEQlHfIWgRyi87r4oKaQdd/RQ/rktJ6JqBruMDYX/VWrUDnhb
vOVViqPaAjeec9zmsCgWlUTkoLfXsbqnuXqCyDiHiqLNBU26puiRnaF49xGhYH5rQKWP1Ljw9XEF
xj/2MyuIlrEckFx/uic58pc8nDMBLvZWoaxv5NxsWBkMbz8dCuFDwZM93IwL3MhP4VJsl/kYehsv
XqLCBBGwzZndjYu3ly1ZHNtkWwdKXba8WTM0GOFeMu8FuJfIyPAFvMdFV+BR2k2goR8/VHE3cpfI
ieCq1XNhQsfVisDOcGxfEnk3si9JjAvXfFmGRzW3RFzCUNqHzjaRku6p296fU2S8ckm/dHbzyMhg
SPuovBfTPhojAzUtjltNgspdBU8o7Il0Kig0wE2Mp5wWofoc3OBRh2U6HNseKhS2bzam+jgaF8bl
Mnxsyn1cpdw6SaK44wvtRjnbAm2Fk+FJbwfdmFNbXgZDvIcQhfJ7qndv9pAcF9jNf6MYH3drRAnx
zr6yA5SVoKQEb1biBs7jh4Z8w9FgxPvpUIC/Waz7qY0L63/+bkuIjh0BE9AJUEHdPdd7wQaXqpS2
TGybpyR0BOyZqcGI7yVFgf4uKd9LdFTY39pOm0XfatdjeFHSiQpLGn2mNrgD2B2Vjj5UuIgh41rO
WsrpIMiGoaGY95Oh8H5bvKuf1LhQXm/WY6IM6cblOVx93gSzur4yrs/BmRIIZPzJ2dr1pm7XDA1G
uZcMhfJ7pLqfr5Fh/X/T8K45JtaoKcF7ZkhfbYNeHYmGg4UDXUIv2E3BIHVw3/5zmKH+Yv2nX1KI
vqO84InEqDD8tkBH1zA7/vV2CaVB6Nm6kUoqAgJHuW3QzXOUM7XDzVCB3U/q1yHeT3NkmKdHrwTD
c2Z4PmMTzUTFV+ccRit2FHnD3l5/KPvr2wLsDIf7JREK6Pdo5z6exoXx0vWPXO33CC769q5B7GYj
kGlsX4oWuG0lNwR+9xTGDUR/OMY9RIZg3ENuXBg7x3akEArD07Aseuf3gywghIKs07aEiKrs/PbI
z2BJ7qNCwfxWn7mXo1Fh/M//OXJuQsCNDFXCA5QdHd2GRNi2yStLYfo4/lBI+4hQiL5HOfeRGxWo
fyz8Y0uufILrjgh37eSUdo5gdFRHsT1KebfBTyQudtXzhqGhOPeToZB+myvcT2pkKKd2cdT0E2r7
BPRKl7eRLCr9RJA1htEN7U2j2zIyHNweKhS2b9XLfyx6aP1/De4+5tZStA5mdf7Nx/ffaebbpP/2
mYuufsaLNgoqd1ufav2h7CtjGQaL1Nvi3sdPv+P79MMO879/fPp7J4v0qEBJbqNHD0t8cf44s9/u
639Zy+giul/kThT+59/UX2Qv/uYz0mTNl2VW+Plr3+GHa9LGIl9MwtzJm51fvv7tnp9uVF1/xHEN
4OnD7x9ZtK1Hj6a2+elvu5Q6mnJvS9leOkt0aQZhDm29BDRWFmAfoxFU23a1Qk3g4zeb8CSa77bN
/RDQCNuriL9/FPGGFc/B5ubRyxP/33YKy6Ji8xXqgnDvBr0NJNytZLmPW36vI7+xovBpmTZ//hAW
wXXkhHnWjvnxQ7z+Z+2s0eoEsTUJ1WQcOlSJuJ3Xfn+/eLz1hH/9P1bo5TVXK0SXg3KqlH9ZIZmK
jatHyYWpXKnWvcV/LVeMZgnfLSHSd1avZ3RM/eXgiN4reMsJMQEFs9wdXJUyJsxdieis6xuin08i
4aIUVS1kU33F36YiN3l9QKBJDajwuJMk8LiVKqADCARpd0ArUxMzw6PreiGJS9+MDSZytaCyNdc9
ZaxYk83VxaqITl8ftaXaXePOqDy1xjknh8RpeKJ7CStpgbW6YAnzpcwUoyjraSw7gfb6gDDbXh0Q
R8XuNBtVMlUT1Uc6L0lTrlAnqzw1Xh8CsZpXh2hZ2Nk3MldYSh5j34TCvWh+VesvPFscmMYBtPiW
h50xmiwgCdrlER23TueuQ7RQSDSJv20YSedJ/SkNYG6sZq9PDMfly4nh0RIkD1TEnHlq7SpSCGWU
rYgeMBdm6uuEq7SiTIw0unh9oN5dgbAJR5ClwGMa1F7MHTVTIz9g9VhyNCXJ5m6VTMLm1qlqXTST
6eujsa0svdiEO8O1srizmAG/IrFqsUSXIsdQ4qklfqqUm1L46sZf+aq54KIs0khzQ5KbAyO/lHJs
/+eR27Df7sgMn6AEwwaMTHJZpcy57YSfObO8jnKL1cog+0lyZe675Y+QKFpoJRM/kb5x7J1YW5OQ
a85JOVNW8X0Q1Qf2Vz8CwBmKlOcRw+gytmL4MiWhw+ppoGhKhI77aaWnjmcU2aUjiNevr0PvbkYt
/na0duPtAFALilmEQU50ElpTL7rxi9VZkvxQi1QXpWvL/ylKzAEhbf23HtCfxmzflt8d0w/lkjQ2
FCwRp4L0GfrUC2aWKZ2upFwTbE5XREdrissoueaqWMsY4miZXP35+sz7956CJxfbUhtWUagdYEm1
azVMQ3Qr+hmWlmaHgZbnlRa55dyUXU1Z3Zl+aFjpbVHmZ68P3quodsamxMyp4rSWTZHojhlrflFM
mzDSOG91QL561cbOMC36O+hyTZ1bkgvxYq0A55evRYmoZebnxPP0QRNqK4B3R0qbbKXmcPV0kvl6
YMsao8ZaVGYHhKN/7zzNSKUtA25VW4FYY+9EZK4WkSEG5nUQncsyrznRhWwmM4n/Ufv1pBDP/Owa
GE8YCO+vTFaEeSS13Zpa42l3srbCu21ykOgVV+uJ4k4qNtFr/PcXhlE5GEAijBFkmbrD1DUTRV6F
YczEmqa8MmWZymAVZ/b6ML2CIKIbBocnSFU0e6WwC1VT9BwL9kckiIzmi6szxgymzqrRaveUOLym
svbVKjwTk9QIeObL68PDIcQ86ENgd3xK4xVu3lg8Dx3kWleFQj6TjDmDyZoEmuXeyKZ5Kvm1dYXm
h6qe8p4mrNizQHLvJeLYZxJjTTjX1GRx4tmhpxHFObWKaJbW5beI3DsmtkKsMrovcnqR8w9ykeK0
XgmN5sicYVmZlgbV1GYKjYshGop6qQbB92T1eWVeCgWWJJRubCWNtZK19EYpoBainwWOiEgMdEKY
M5wXE7f+2XjztFr9xTPZRZ0IcyYy56ZXTs2UaJxanwpZCP09TcT6K+GVT7mQzoIglXUrZjQuZDU3
dwyubjg9ZlbXpZrpqlrq5YqdFnUYTcrY1djgT559ELxckyvnexFJuhTXuhlMXMnUqujctxhTt5XV
rW01f6W1o7HyX1FIND77kQiTvH6QmvC0cc5KyeDs8xrnScVNy3CirHLdygRNXPEznDyayYRGRvzz
kP2zkQxJsPQ0Vqcel2AXTohkZHGm8TX+lF1zzBybXisTQRMERXOKu5WtaDmTaXlpT8IynrilqCmB
rVnyDWzcmRfkmsMbgnpmqpJu8VqQcrO4vghXGovFCM0ah57BZSUmpEvMVCmkv/wiLjWuYfXSu7IF
5tSSHS0xw4lkiqdKpeh1UEyIF2pK6huKCIUgltds5X4q/VSDxXnOspeCWpyp/pmjxNcu99k3/6wz
a5KunIuy4Wec5E5lKZz7YXiTEUaPvVuOdXWmaAyXkbAj4guGhDqTJ7EmCelEzn0jDM+YyJ8mjLWa
hSr/jVOEQqvYKROeZ+VZwCTcxGYZLWO/ngXFmcB9T8Qg1FampZn8NeajC3zhzgLum+gtWS/RlfqG
s1ygcZ5GgREqRuXeiuGN3STlBIUIK91T1WohFneqX88y84AjwEuHBJAymx1L5vy4qIieWoKm2tUn
Kck1L7m2ee9CXd0EXhxpaVVPspKZ5I0yqVdXalRNYikx4oS/saO/eFbVy1rVGPsvkv1M7Bqqw5sx
lq0HBawYkmuSK2mWKF83mac5Andhk3Tm+Wd+VRhVmGkRjGg1LHBAuZpnWkbj4iBOXMOLsh+i7X5m
OW4qJqvTsDj3LHdh2vLUzD5JjjnxmwS9v88SCWaaak8ZL9ZLvtHEUNaDRDiNcqI1wjfBk3SmDpaq
os5YciZGp07FtHaeDvH8lLq24bpWqH1OTOz0IiJLTrVDzSqSOa45Ts08u2EE7rQKsksmUi5x+/Fn
5uiNaDpaxBPD8mamszoznWvbD2ZqcyfmrKyvmFDjlVO2vI3U0JALGNTet4iBQ0ciIyoSra4aLSfw
hWTdUUNNSAtNDJRJ6PmnJvNAbO5CkGsNLXzvE+GKSblJnrqnZXbOSAuLkNO0ti8ceRL45rmbVadZ
YE856EenmbKSr5nQFqar1TCeJDM3opTRGLGwtMg0bNmDI4FpyKWW5XKqW7k3F1SGaH6Y6cT9XCbT
SOYnhXlVBivPkKpMS7J7PlG/yplhhjWru8ynqkkbQ5QL9tZ0zldEbrQmLwxXLWe141/ZSjVREmfG
8fwnu7Ydrc68TGesP/Pk0o6TG+L/sBLlkxX/TJSvFRMYPudMVWLf1MkKiraCcmCK2cqztTKaCc5t
yUMJlmTm+4bAX8IYn1cASGwehPKmWn3zeeGKJ/lpxGUaxCn2/qzKfMr588SSfypwAmuH1bigOk2T
SE+EcpJnMUTpu1xWei1+DU3uiy2dcnFzl8u2bnPYNYWSGXw8y4tzkQ+0IqqwOuUkjcsECrNZhuJp
rlqGWKczlsuvK+CZJpxmFkQjfjhXmeySDazFKpOh1CNoyC+NeFVW8oWPAycToBCC6swrNFJyp16d
aiQQzi2JuRAYYVJhFp6Qx1pt/WXKgq4W8pfM9a5WHvcldQVdIrnOMZ5msc0PPvLuGKU5S8T0FiBP
LAcKty6YWymrjdzx9ZyUumQzF2yozEhzHwrugyoUf+Z2atjBLLILLWwuXbNutIhdTQrrq5g3xsoR
Jw1jXTBJc1Y03Bmjsj8krjR4O/keZKyh2M014xS6JXE6l9jfY15ONNb86ablLHasW1+0bzLLBYtV
/SNTbgmTaAzDq3rgmI+a0AulGfwSw83481iauRV/6sBszFYCjjqcgyx3zVerL6T4iT4Rn8M81BrX
mcWqXvmenkZ3SlZO5dWf/yPYlpsHDcx42VOriVib6SQug0tUBxgNl99KpJlECXPVlI4uRN+qRtZ5
7zz2mLkoAi2l/rRiVJ14yU9eBMRiCplxGuc8Yp2bgDCaA0wdH6wmd1E1izxxFrvmJFEKrXQ9nVfK
C9OplnIo/NnE1k8p8LDWfxWJchqbwimrNLZO5IXPqdcpq2isxE/EqHF0ZTXNySJSgssgm8UByx3w
sfoM/7azlUDg3+DNBsrwZ3nRZhwGZrJdzFgrr7VMyiemV3taaPMHbPIDY/G0OycEJdwnBF0k73tU
/SWk/qm4+hzirD5gKLZ26As78XlSdMSqNhWXb9oAkqitppmksReZ7mja1DeCmaPLs1TLZ5ZeLnRT
E+bZ/PXR+zw2Ec1lUDgiwEYWSdcYz5xVLZIVHJxaXBkZDKbaF/S4dn/Bj9odhlpMHDC5L9ttoIe/
9ZNUq9N7v4kPIHZoLu1C77iF8cr3QjbGXHhylSe14dZfBdk64L30BVh2Z0IZFWmdWk5WwveM+Ymt
4FjKr5TsIvZvo4qbqemPYfC0U96ZUmkVDJu0zjxsQC0wPV2EnVq5ybCVkyh4RLkWwkTGMCLja5Lq
nSvKnZnIB3b6AXwkCp8kIA7xBIxC/LOwfDCzecYuBq3Xo0m4s16uL4eWVGILNNZn1RI1r/mecOmB
zdwX6NnZAhK1BWzFIkyI9JGew6xwWUGzS2EgIBTudhQJcu5AXkKY1XYySZ1KL5zpsMWi/H0W/Zwr
18MgTDPNVrGmMtcqN3BryZQXvLJk3+HaHbyCsMhCoKl8pDlKeGDBDoilTAUVHDHMJAetT3XbggPr
T2RyaxPDFe9DW9Aj0T8w3IGtLFOBLsFKklWSYTjZ/RpwvM7Zi6gSDuyzQ4NQ+NihFfEVlLOe4pRT
sY0ju5n4qn3gUO0fps2WoXYQlyqpuThKwjqwtDAXv9QCJ9cSkmpKsfyVzfY8CnV0C7EvRahsRFiy
/BIqkuGxVxX3K4kSEU9/bKbCU6cZ/JkmSW3AIlQLZDT00v/uwXQZNBOeEn+vaJLQ9QELQcZi5SVa
KCEeUUS/tMWe59LCtqPKUrNYJRKDuXA5wsdurRfJJ1E5FJY/AD5PyY1HbJtEASYjN/KnRDKqOr9p
Cm49l00m+nptzaxTofdR3KSOZefUH//zKV6GuMK5XOaXi/gxif30T9dZ6qc/4pcbym1muvOHF2nq
bTq2N4e958tOlrqTjd9m9dt0bXsI7s9OP2Xtn7PR7Q82aWjxBBW6KMJV8MozXnKVILnrNLRyggQU
j/ZfIlJpHDq0Qti2aWj5BDdjuTZQiRZwePWCe05DCyciGngino9abjR15ZX3pKFpyDkVCbC2TZGE
p8RRwkJpZDY0q8D1ZFFPyGVsX1gePDvxUFb0Ra6bHoWSkjQUBMQTiaj7qdFMgkk0c3PN/o5AzCwy
CDztA+He3lnh4XSsHo/bhnTiq/FUU3FSzEptriJuSuJLTz6Q3Whf4O1Y6o9zwgNToiLjaRKBpURS
NqXEcxlB1LlZARXpaflFcuYazIS/Yr65tl6fsboFLa2pp973nd21EaBO7UBrgu16Ce3YKEVARkdA
r0jU+3fVgQPPJ3YTSdRTQ5lxE2dSuUapr3Rhyp2z4gEVx7ba+LXRKLXgpnVUFQVmmkxKg9MFvZnk
1/6U0UmseZfCQ60Hp8SATwzvuNKtuwOTbcm/GB5FOrg6ijyBIFCTzWWuzB0Fm0dgb6uJoPNGpDM6
7xv5uadbtpGc5jN7ns6UyYGBIWMvBpbRbFVGt2xALFK7NlHxuJef55Je6bBYjExjv5caYtMzfhJf
HrKHX2QIWkx3R6Om6TErVY2CQtILvZrURmiwd+Wc0dNJcppM42W0LhBaF/Fcr9dvdw/1gbo7HAWq
l0RqgriypJMzZ87O07k4k6YIF80PLGKfmOyO036/c3J5uW/VgolF5GbeFafbOj+PZpLuTEwjnOcT
YnDz1Y9mzh9wL14kfOjlpOwlCQX1fNSCx8hnDIfggBcblZNqbvmgxDBvuRhJlqvAsnRXUtcn3N61
7dV3u5Om7JtVyOW8l2BwhDJPi6+mgZzALa8TzTOsaXRgibk+bbAzmkQZOoQ1a8tfYTRv9UOK5ml8
6ZTxlFV9za1mjWBI8lxeOVqcLwSoI5MQjamR8411k0WeqLINp2bmApsbaXohyuEh9dEnv7vstezv
7IDEV3nPScFePWWnoeFOTV7L79RMQxQMYQxYsjfNPGc04WAitcWY1hy7I7cCvjMyI4YVL8TY48lk
NRUuW+Vl68WlUEGKxRmC1xg++xR8soxDIY7+7ScjbCeKuIyF2u/u0ELCsK5cYtLhhTWXz8s59MZn
Zpbq9oQ9UN7Atfi+mObzWCqFfx1Hdi46GEsUTc2PLnjkcgr+tFR5zSvnyNZIzM+U/cvJTD3055Zz
L9iTQvqaybM4ZDSefCq5RverQ+qzd1uiGTl0tkLadze7SxCj5EoO0flBF2b5afbZnnq6ryE++C2d
HarwaDXxixXYGYrS1FFrdjWtsKfpmZVeStGhw75nABWF+gjMQUvjAh21h1Fj4Dq1z4l6NjFnmV59
dT7DNTLaDVR8Yk7Nq0MbSGxXh5oSWlG1Yc22YdWLaijRC5yECWNRdzJb+MrFEfkpqElptCGnKy8h
/mntEtdQM9uEMwB3U6xq+Zu6Ir6nJRjpfBU4iOo6qXIdBkV12jRJFBp+yFQ3hSx6FyQvJUtXM7O5
lYOA/yp5nPO5YFI/1opMbM7UkNi+XnhI42q8WTA/VulKNsTVKviWZ6ScWH7AGL6XyEjfcRX3RU6a
kNFXeKfgO+PzxSxp2iI/gctmEbEqzUw8VQ8ZSzIQMAnmJPREG1lXs/yz5BMRpYCMaF1ELmqANFcw
m68qbyXFJHYKVUtWMpJHQVu0I6txMz1wQPVBi/YjCHeyPAoQ6VLIxCGN41QrUV8lRvBTmclTd5rP
a0tbIQQ7i06Vt5yKLzUTah1Q+inhijXBBRBKM2VJkppSjEHr+2IiThE5MlAreIYc2WU6KYz2JDYn
ZMYcVkwvp9sdmZLKSG54h0syTPeGnNWGOOXnwczTm3t51hi57kwP7eSew1DGxWHcU+NbOxmNMbt6
AK4MkRIzFXEYSmfBpJ6bc0UzNa49DI1DlYs9ZlRnNFoZKsQpU6udXzJpdMRJ5WkyQ03FBG5sirOG
McxD51trmHUlFSPiHvxa18ttxfDuKRM5TuisQswvmzQwT50J7ydaY5+h6km6yCerSWAozLkkyJps
HNi7Ly3U7tDUNpK5miWlh6HrKT+Np9HM5I1arwx33q5tph4Yr0WKninSA6ikbp/5gj7sztTmM0Zm
m0TUyyk0+iyHzShM05k9OzCtlweajIQvTm5sm7Z3NmUKm07ASRHBONxMmcVT7JhpcuoCvYNGd98C
IkYEJwolp+hjQh2domj/P86+rEduHGv2FwnQQm2vWnKvzNoXvxAuly1KlChRoqjl138hz53pqnTC
eWfQbcANo80SeUieEyciOBZ1hpG8b0OKPHhfxSoSZTQlVZKvgmuh8ueViA/7NNzZBDZMNYyBnxZb
J52gktmQN4Ur0diBZXttEv9MvMFuhXoBT7KB6I1b+Oti0bkibh+M5PeVtaRdBlmbQwTKzUbj6hoS
sF7i8obUO/rfYuJ4HuzL0MsZ9Cnv0tpvQmXO6OmyJyETiuL47xFyIRAJlO4mLOGw6zCnXwcw5Nx0
Y42mcXmgO2tDtsPKSq/P4YWz8sswZzXS7PNZOJNHgIn3R23O62FYvEj/AxTd/mvzfC7DfsMEZ3sK
YyBDBP0NbcxzKiwrRO1SijGKbb4xZeQgRc5TD9u43rLNtLXfxc3/ciTDBBOYE+6gcFGofZ0/jooB
KWPlorIdE1S2cXUTxl0Srss0X12rNC/MIgbDm3LgdtvgnpwFPdICZzSz3I3dnqR2IOPSvAYwXRvi
7BysSDuV3GDAQyhQWGFHbn1/ZZ0unBQuWJAmnG+gKXG9s1vMZ4Y9dTnysdJKxJak1kZtyl/+k7la
EoRrJ/uyAJ+jAuKQJRjwOASyWpSyZ3P2P5H8L/BMccICRALu4Ji+7Z1FQThVYDsIbsX82djQn2Tn
JNlOvNiP3gNH7FWnq2DA+TotmpfPI55tqCavu2oghfW7JMh34EMBt4pycEwPS0qg1uWaeVfK44tj
LkkGwV0Jc7Kzc7Ap65FSH1zzwg6HCExWHlny2i4+r3F/fxjscFAg+AG6fWfrJQ1bsb7AVIIuuHJX
1aba1WsdNZsuQY37msVsV9y4yZWYPD8Gz0c9C/s21EoKjlGL7VLZvtprjd0skmCIw2MBdg+uzepH
E4ububia91wIUUI+ffLZvDIh7SIkmFdLbnUGrCEbo0C8/v0Tr33hsrifbhJ/5LLPfHyhvabrfl2t
wS8F3HctD7g2zNlOmGpD0jnHMOVBbZ2Nh/uk216/Ty5PmY/MBrIvWFuenSHC8Aphd5kVuwGzH3XQ
5T9DRpx7i7M5i/4+c38gEP8Kjv8M5p+lNiaFhM3ISwsAnzx262BbRtYO6VosYnZzZazLe+yfsc7C
3za5soOCIRCJCJ9sC9Rq6cxDZDZltXK8rnyp697cDdSVGy/guLcphxLBIq3aCLdp4pBXNDIczu/+
/pOdJ0Hnk3C2Q5x+HK1SI0iZe183D0zcMbERaDxW7rU5uLS4EC8B7Fjsh9HM+BqqumuK0TRwtvmn
pcUxbgoaB3nCDzp14jLtN6VKzLtmuLbOF8dFXbVICWGYujzm+HmLENYRZ8ow9+ZObWUM1g5LeDyv
wYWKspgv1eu7c/v3abXOM/RlXmHP+u9Bf//5p30pZ14bZY1IJmu669Z8XR3YBqSy5CqOuxwjZzfh
l5HOQqs3clcbHcK4NFZsG9zZMQhRaZi2xsFf1yuxNq4BAhcn1IbiG3JF+EX/rjA/fdsUitzJLHyb
fpVHdWAxWh331nr8ld/aUROXqMqvXfeXwhTZxX+GPDvmXHcW2rAx5DCCZM02ZbCd0EM2cxJV/rVk
6eK9v8CSQbAo4ODr9TViGodODCxZK3ZOwTrbeJhRlgSH+hCCWlaths3VEvni930a8eze9ycOSQL7
fVH1XjT98lfzpkbVGgcIUahXkiC2vi/Y6LWJvXQwQcNiIYNCdYdW6tdPHUPLznqGT5W6ApvtVBRD
fGUrXApQiH6WCfWgNz7ff1Yvi6zkIYgZ6MX5qzxtAS6nY4w7K6pOZRx+XBlwObPOd8SnAc/33lBz
o7NLiFrLA9kR9FJ5rGPj7l/oxrVS4dIEfh7sbPv9o9RD5ZrUId1Myn34+wedY2HLWfJ5iLMzustN
3A0jpDl2VUADB6ajSKbhrisL/O7Nda40vi6eXZ/HWxb00/7+RxXJ3PC3JJIKP0z+LYdUvmgi06Be
VOdWFhkea6+c2JfOl8U+08c/eGr7XIr0VVzblGzV9vJ7EDbXvvNinJDlESIU/07wxzaf+jasR8Q+
uRuTpeOm3kmCMzNRT0N0Ddq4+FGfBjvb4Zc1tWHZPf09Vv7ouv8OFuw1IIkoJAA0fF28oa7K2glA
+u3QI7VQKat3PurIanb8iUQislf2BuL2uH8PjlcbwpeyfKRu8CpwQNgg51n+RXKus/9MzJ30/wct
9+IeRBMJHQhI5MJzftn/Iir/A4ZYCkDMGwgq7u+K82xejWEB7Xk9xUm/00m26dY0adC0cm/mmG3M
jZ/Y1xKmPz8LgwF0R2fIRj19XuMWRRd0lBVz7FpRD8ERiuo8NWIf9PcwGhIH8NR1tPbCoL4NJfDv
QRdo7Gv8lNaoWpk3MxQDPzzneSJXOLrWnzHig9QD3whwqFG9nyOKMqDTGJbuhMyoOnrxvJkg6agA
uJkrJ532bO09FUDZr12xl74LT8yBxAMiT4BZ/fpdMnfbIp/qOTacg6i2o3u8svH+PE1gFQGmC36Z
FoCjs4nrVAN9Vo7VMnekjMqkPAH/iKotWfUiMv57HB8BifGggg1hCBA65xhwWWruBMybAFENKXtb
EuofkM59r5MiFfF/f3x9He3s+JLzZJVuYKBjENKooP3JC6EuhPjvyixeWqbPX3W2zWrg55Wq2BzL
3rVOUOTwFyOHCmPURK9bJikUzGMQlQOdj6VRqZNy+waqytbfmMOks0iAnBnZyuBXOpyXfjAwLpEQ
YmlD91woDisSNdkCMjxGjTEqS3NaMWKyK1H051WPLYFCBXk1jm7YnnyN0rZw/QFplI47O9u19MmB
5CyeJ7XuBnNjGO2V6u/PS8n3Q7hv2SiMoGk470DPKNXcTJdD7NEHp2fgsb56zZXs5cKNtLwDhwMM
Y+GqPZ+5kGaNWYWTjtvX4nE8TEcrylI/daFr2IHZvOS4Anyh6p1+vxJMF7bk8gKdhZfocJKinP86
m1B44Snh2dbQiujk5K7Eiq+ddbhjKWxV1n8f7MJULpxD5LmIEfuPJh7JZ6MzOmsCzf0UZm++DQeF
K0NcODkxBNx6lpc0UT+f7Q23rosplJjIaj4J+RKWaWXs6/bKKGjsYFq+5s9YsE/jLH/+Kf8bwnxk
5awxbVZgoCXinqgZbMM5P+rWvevdUSa1bTVwBJFF7LYKpIVMvbrVVCc+hwFK4TpPRmvuCiGj2dfi
h2/R2xq7xp5MnTAbAlpZgyxmips6h/VMUyWcdXthyKOnCeDvyqmSSapN1sxBNInxBJ3kiTns+2B1
Kqlsc03n0o2mKrxdUpnMCPV2rOiesOCobchzPWSnRehHFWnAn+ETFHoh3fdhvqo8lciCP3m6WhOf
wjtl2DqaPgodRmGj4mYq0n4giVnRTday2G+yNcvtVebIR5GBkFW/I5Xb1DWqCYNuhAah2UblBHFx
J7cBxMuKQa3omlFL0B53+oMsd+H8nrf5JghSp/vZh0VsuXcZoyuHVZFBw1i5YyRoCVqC2thi1w9H
QS3YDEHuVhmrPjvQzonn/Kc910dHgV3h1XdUDoc+mA9IxpLelPlqClGCl00YkaY9zZCJ67FJYWWx
pSO0qR207sNbWT74pYS4YIjV3EWFgSoMnQ14jMzkxAIaAWyDNUQXeznbigJ2EQaJq9J8MTsUvvmW
ZzXESOGrch+LIUhUeCs0TUbGE9Xh7sn6rZEzCc0udLiwfouFLX94k7WydAaHC9e45a5CKRbOTwrW
Pxa064M1rM25ORrGcJrM4aGow9VIyl3X5pEei1OeF9C622vS2TEvdBL03/xmXNVCpYQP4GmZaajL
1PWslYQpi2/S5650Es3yXWX5SJu2GaSStM5SWvkRycbn0lYby2d3KmhfZ4irwA67KYIf3MUkuBzR
0t6OuY4m+A/U3S9D9xuQRz5MPTxothYFvAK4d0c0jQsKrq6EyLhsn0LWnXh/b5RiX9VpaQbPw2hu
BiriUfCPQfYRLVgEpCYqqirSrfhFq/q9Q5o+M449HOwColc9fbVLGyw8ts6HMoH3TaS5m+Th/M1f
bjm+JtmzWYM/38iNMTc3pXJTu8oPhrqfFM+xfN02zLuVmmUTVRy+FGzrdkMszDu/ejScPp6rDNSn
tV191HWad4c6xAyU381WroMS6tRRpBNEnE1o3lg5JAHGW+k/Bn0ea9WvRjgKdPWeqDDNII8P3C6t
s2ptMitqvHvaVelU76QeDpTPiaJB6nkgwNYPuOvWDd8oDy4JAFoNFnUhfkE5XLNXIU6kq9a9AfFR
r6OSlks8R6azc8UjZ7/cpeenmsgJ3R0bxc7Xu2EuI1ftKm4nHgdLbZijqfmQ46loRSLLbtVz9IxZ
uOHjDx9VMp3a9UjrWBErGqBuAeibiHFIs8B5thr1gPr6ySqCTUuyyCqbtAzeLdqkhhukla83jsSR
O7QryaFon9o0Y+23ubFuZJAlWs8bI1erovZfDW5FQTHDveZDNn1Ms3qN+jKBWlp4pI7K7sFyx/va
EesKPBYAWV7/o3f6bcC2NS32Q+cfKu2sh7CKR/0hWcWjITAeclKvZmK9znwzsSZqyzzCS1+RNfIQ
Bjk2xnSNjd+0IpKEnQpVfp+Ll9EZUqPaN6X908nYC6U6US1Z92zjIQcm8psCgcca7zto83KYGkls
zlnymHndPsTm0pPc2eKJD/euI06DMO6zptu17N1j/SqcyGqYamyK8kZU9rFg7RPrd9wZoFUKrdTy
+HQzNypVOBnyDGdlGMyp5Ts3Yyabg93m3T5TClYbTsaPVe0UfVr7wXgATaQ8adKyPeGWue0zE+YV
ht8Ub26Yk/0AclLkC2svS/Lm5tMY+7bh4IbQH8zqb/Ks33lj+FC5tIoKEb42vEp1Fdz13LlX4aBx
l3mr0m2cqDUz2HVVezgPrFprrWR78kT9XapOQkD2QxVhRJtDZfK15+2b7sHncGIzzfEdxFWcdwdf
DHt4NEV+UYYRtLw4KaeGp01Hi1TK0Eqswc0Tizd9BMXAHn1MudMVwfHY/Cy5cmCG0d+KzPrgrv2c
DRrWB+Qpg9WIEfivtS8/1GyXie34XcSYPhWMn4qedGtS+XDlIoa9znpd7BpS81jIufjI6wAuZKZV
gclvtEtsFYMWMYVk7ddouRO4ZRAtwmkAPjNJb/csDuqpXqlM5vHYZ+7RgJZi15h82KPpOYkEN6x6
8+uSbezcWSwJGpDdmgGx09bQcRbhDD8qnIJ+UwGs7FqQYz3VMhwEJTrMrQX9vGNVkSn5tArsCbYh
pHDjHtYxm0lL7zGYaB9V3YQ7itIWnl9iioyyN25GlY9R65ZwCpkFXbXeUN6Urpo3Q2i2cSFzK5FO
2GSR1GP3K89csOsnu17LomkTIcUQW9443jh1xg9ECjPtcuJD2xS09zzj2cGXQ55Kh+tt5jVqxbnp
zIg+Gx1AJHcofEU1GsGJj3KD+zk24WJiqzu9mkedrSsPBkNyMvMbMnvjS9CVP5lWh5743YqiRNmZ
jXmwM5rkU7kxXH6acx9XrfpRZ+qgMxVT4aTYHensijU6PAJpihZr0/9ZGCINVZiwjOYrQtpV5+B4
raziODrdStjaTOdC+11sQdP9KNjM00JpZ0vm0Uj/h1Q2cCwk/4v25hwCsC1GWGiNSNitdjMOw94d
eBnnJZmvAH1/MN9Qw0KEsuTMMFlE0bwk1Z8yTTg8WiVzkY3MfbQQmXCBH8MxWsgq7dq7v9a5uJSj
W2Aymi4ydZh9nZXomU85kFYg3P7g57+IMcC4hvCWbTO3Dq9UshfqRRBHQO210POGwOYsWS+yHqsp
UVqhk+k9TD6XTw6bnStLdbG4soBpAAKATSh0GF9nsK58u56cZQZBmIJjwmrcdzdG3OHDHjQaXCLN
TzSe1u41+fjF7/s08FJ7fVq6JndH5Gk+dlvn51tD+EYUOPDl+HsoXmjFQIaAlQKUibr7Dx9OOtKu
ANkEGEesE3819QliBOBAnB/q7dLdst5C58qgy9J8rX8C3EU2SMzAa9H9OVs6oJv5PI+A+rSwMW/1
qNxjnqnuAPcNvjENwpPG9+Zr1eqfLUMMC6DfW5xT/2zFZHOue6cRgFhQrS4AY4Auu7G2N9ea+Ze+
D3Z3eBbBwTCY1q9Lp+rK6jHYFDvkMIYQQjg3hnlT1c/Kba7sggvrF8Ab5z9jnfdiamba3Av7CSSI
RE5ps/1NodmPZDW3wDDRf01wS8VXoubPwh+jgjjsBcBRYD5+tiscUrbtVCDRcf31wtrBpZ74M8rU
RKdWylfXgO8/D5av451thrICPJXTaooF91A9NOvSVKtyvMax+nPPLcM4aKLbsJ0DueTrwhWyt4tA
dBNEXS0oaew5sFV2be4WUOQ8+gOY+MI1BP8iJL8OMufCgZ0PVsyH9dH3BXTOADrLHxkKstROrlO5
LobjpwHP4AbHpaynhZxwN96S8mW2v8N9GbZqCbmmqr48f/982tn8NYC2SU3wadLeNfb3vnv5n+Lu
PwP8FqJ8OhQ9Q4zamTGAG/VTtOxhgBigODfHhWjwv0XdP6OdRTnNLa2NsZliQyAp4dYeDhurFlXH
37/qT9hpibp/hjkL7rBHGj4IfJSyjhMJYZGZ9Oon0VcoE8sy/xF3OOstG00cvId6BtYBXnK8qVFo
PBR1NHd36HBOxl1pvxnVTudXcNZLkYCXF1GMgEG9PB7yNchzMrR1sJy1E0d+SoQhTmVA6ZXb+cIn
AS/GyyRodCxv9Z5tpVLOXoeSY4xDl5qRrw0aBTbNnv2uhha2txRqmxn2zkX+4+9LdqFbBeoCHqCz
gVhjD5+nBUPrW9yQ1gwedZbHTohYhIwhVpFisf2j1pGZLDwn8t9PK1izeN4Q/SoAT/5ZRGaGNFVN
lmGbN24fpmvXyYVz9svffxaKbTh7ls8JugPqEJJtzmFd5l9TSFwcBO9pQ7ocwH73vLFScTbotsdH
5E3RwpgshJLIpDXcrxwj+vs6XQoQC5xZHxOGqD+Hxp0sZ6jgZ9QcQm1Hu1kP2RITcB7Mhr0vf1DY
xf19RDy8cHFQeIwTsD6wz+yz2K+bgXiMmmNs23O+akJp7t1GPHq5sm8my7snTvnNsfmpdwcRl2wI
VlJ76CjZ0w9ku28tbJFgFiSzqJTNr64c36w++DaL4vtS/Sa5V4p3L2DuqSFDlpiZfWNmfpvQMj/5
S/uEjR9ou9vAQAGXzLTahgBFYIK8n6T/zeume6uWSRjAiLA03bfSAGY2BoBDw2YG3OpEDG2QqKXB
q+7DlfYcNEFzVIOW4cHPrsqNVNcwmHGpz2HO1WYRr2xybxe2iusQM2tX6lk0joo6M7svoe1PlOYk
6UeNYkAyG5jLZB5tOmxIBntDT8DhCd4yU9QImybQQXuR0+L/6vrgnjI+xJWAeWab+0+dG2xEa97I
Se71FD5lFYQEwQTdCTcfATn1qKnRQAOq9GvuM6hOLTlEQriJM9ffmqJ01lXu1ZgoYwAMWWl65/Xe
nW823+t+TLUBP8TAqtJsnocYOolui2y0gszb7RPwsbpNw53nWrYPjhyam7ns2W50/Dq1ct87tLUV
PLiNW6RlVtwSRe8ql03P+ehVKSlKtQq82dv5tCNPLu+HhLFW3cEEXxXRwAcV68m7DQvz3vYGQMdm
aSTYFx+lgO+j7juwyccyCVn7Y26qcU0ASSY893+VsLGLiZnPKUfdvONGdjv2mOwC9vdRhrlKdGkH
62kGQM9ZC5OAjvKI+w7bD0HZAw8f0fQrxEHDfTJ1aQh8IZvdAkzB8F0rtzyih0YfdIu1XyvqA6Kp
x8e6qbL7rDO7ZKzqlWeMKgGlctv17Hbmy4IZ7RtcYBFWwrOjyWm2qnDQzKTeS6GpH3lw9kbrY45o
PsJFEqzrzL3lrdzXAkZuA3dPlhSoUoFjfp9d+gFTuWnTy/p7T+YPW9v4vPrBL6wb23bXylApbPCe
tQdvzIDzlJZdnmRF8cGlLJ6kXwcPkmEAWzdypYhbxsJ1DyywVlwOR1yJ6jC1XsPjuqlv3R4dA9k4
hx6gHAyIV7L42Wi9D8JxrQ0YafbFsZn8o9l19Aj0OTG6zLiHkD2dkaVHjiX2eGLrsabhFojKjePm
R6KCm0z1T7UJrImjw+F02Q8dqg+YOW4GtwiijmQF0hn5q4MaKFWhWLueXDeDgjkRX4NivZJunYYc
4IfEUsMtY7oHRpGKEaas2QQnzGonKg59SLaVjn6QjUZ8SwtQtgqe2rm/zYW34zUOc51LlpZt9cRQ
lrC+fW+C/p3bAKQLNGKiqmpWpKfY8N7RJf2m0Maa2v1WTwZ4cljbyAYsmRSNthKzyKDsCcz7czNB
aXYVQFRrY7LsLXN7tWtK/Qi2H0ChoI59Wm5GT+M/9K0iY7LYlTp1WUSNyb4rJuPPZqSy7f7jRMrp
lCw2pFKQbRZOKzEE74vZqMJbAHi7TEWLvyihJTv+dhUNafW98uEwKaSe4Fjsw3vch62tb1kJPMBh
ZertNQtpuoDjBBMvlJM0nnlQRbXhff40W4UdLV6g+VzFbQcoaXCNm+L/eYBC7wHMzsKAkIWV9p2c
oGyHP877b6tPolgBqWsXZ3Y+rrMaub0IGxL/4+Y5DmiXlK2BHV8yNENcEfUNM9e9JV/83rhXEufD
Z6PO0OyLJMizk61I+m8jTh3I9WLB2Q2DFTl1C9wzkA9ZBhFKP3qQ4HlZH7EsTNTUrkY4wY6VfC+7
AZgdcyMZju1KYEFSe6yyyO+r9Ti662L0UtX2byYezIjs1vw1hG63CswhPxRA8De16eiP0skcCwQF
Duv4KdvRiq4NhobpZDzJst1PtEBHZKi9SJi9ESnpPcDI9r4xgkNv189dPryO2GaiCHczmw7KdLdO
p+DaWpgydTgFVAqj4gda+MXK5LOxCekg7oIeQzQ2rLPH7qfdFmtPG7d6Qu5nNR6J6r5Pec42YSNi
ZNRbJsyntgG5p7QEDiAQm0oWF/7Aj2HHh6MkdnNDFjMw223fZAGCugQsjTw5bTsfKjxRZIk9W+NG
ZGFxUHkWwruUiadg9tt9NbfubiJokw16lyvTh6tyQGM+FkPSkbyFkElaONtgoLoKtauzbTs0xAN+
i7QnhU28InAzhnEtXMFtSJSd4VfWWS9hPWVxQNmvITOSKug2lqpOHG+GCNicurm/FSisnH4+Ojq8
XzZtAvWinQqy9OjaR2viDkK71m/22HrwGXVIAirSD5sRdAobvLPitYaMhyJMGse5rfn8whl/nsQ0
rVHqR3NRod1ZZRIdpPnFGgnubKPbOya8EainNuim/sr7Xq586VW4hQMwcYLAgtvvzKJ5hs2h7akc
xwShG5zzbNN7Y5fUlKeTos99g7YUhExLd8gqE9Zb3zpCqtg3WniYesHBrfsjnUIkD21+wwO0oTqz
fppc7y5Ec22Vef0xMCsbfun2D9bme1KQJ8Mxt4aP/WZNdYEat91pJseY2+hJqfahZLVKfGMcY3P0
3pkRoL0bgNXjEwEDl7F8bGfHi6HavaHEhHYfJtOjWZ3MsDkKGIcAUYdxcudJEnWD3NUTZAKTWX04
/ry1Kp56fQitizveapwdEbHEYwZtekfRg6OZ+NZzuZ3C7FTjfkXi9h2z+k1peav6HPc5/94aLdjO
NWy0hStElNv01On6nRrD0ai4sSNwcI5wWzQxaoKD4mpKAf2/tVMFCeUYrBna7Mg4XkpWHAodPOe9
+RbYQCehuKJRU5IJiL77IOsmEXl7Gjv7yeT5s+nqOzUOL7im94EtT63l7TyhvxWW82SGsLk1yMkV
QAHnkj6XZX0yM1XEUNCfjMrFUyW59VRXDXpFzEYndyisCP3pHWT7wdLAq6K6VLuxBpGPFllaU3dt
2S1JhtATUTs6cOge8qeg9Lq4dRXZ+gr0UIk7RQboZ054+gUNWOz0qTVWY+A+d3W2147zUc/GqRpt
eO54snye8kKgw+g5MTKLN/DPUr9zZNL3ZrNGYrMjLb8xWr2y8hD0G7htZDAUC/L5JZfDBoT+fG23
NExI692YruyTmbmPuWEO+0n7UDDRLluMqHosO4y2OwrDkqIt+Uqp4tbssETVvNGs1bGT6W0DF4SI
AH/r8c5mKgr/tm2DD3sobwuv+tGifRNrTz4PEy9wSfB7ylt4WZsc7ITiYejQkPFztZ9Z9YY75acO
7ZMqIdRAKO0kMP7IwcJEzJ2mLbohYGIRB57TA9/5QS4jNfIf3LC+oVfep0WNu8hkv3DUvBIJCn8/
OG/DOOGlk96/sy1DwZOlBhWCqV9WH9aJBvXgUIP8VRh9msGkHU18dM1L140KVg5JY4pXgLEyyuFy
y4n9HGITFni96i4b8SCDIbNtNuMhExQrQwwJfpEUtHTjqUKnD3ojvkcXy4tymDugPR84q6Ki6raD
CMZrYAxtWXzFpLmds4E9TSgKCj2ZibDHF7fTMCbvKBx68BQE9qTZr7uwFCtdwQ/ctejwbZAZ7rlW
3xp0rBJt43WbzqLGvuiDxw7WqAlFLtW3xR0ts83cZUko3C5CegJXaKTAxgCB0DD03gZ7C4TPZr4H
maCIQGS4s2f4O1vcf7QNuGoHpnOsyuoY+FMQz9YAZkfn48ItARUSPIe0Eo7sosrm7s968cTo+Aix
6RhWwCQmnMn+Fk9koJR21HeH5HnMLfE654jPoUWZ55lFlYw1cGJ4HNMaloc+nmpRrRiiOaTHKqge
Ye9oxLWdrb3GaSMvJ3nEe71lEjuonX4WTpvysQfVH9VgDtMHtDuN+zZXzw33kPe05MjsAQ8Z9WIP
StqdR8etnzv3faZfKp8o2GJbLw5Hs6Edgi7pGa56OK7PGKnHZsfbB9IUmBiSr0Y27AaL7VuvPXS1
+I6DgYEWMbEt7TW8leAm75bZHrYeKx5WDfhJ1VPBC2Q3UsQNeArUJDdmWaDrSyasji5eALpuRQWl
UlbSG7+cVyb4iL6eAaCgeZjMmixkH69aibBody0u+HI5MUiJKojCyHzdtD4YQ8h3QFskTQT6I/Ct
gZ/KOcNMKPtxgl9IAkPeU8fMEw37Z5nB3iKTOpprG/dW1YEjhNtxO/IWGe9sPqJHMYGvlNPNrLOV
RDhEbAwgVO3BbsmgeNrPXqDSgcMexGZhcKwJ3MiZm2oRbIreTCa3wVsT4FtUXfaUuwUyT0vUu5zX
d4Gc7gGy8HhoCxCiQIg82GbrpBRC3E1OhYlTHSE2SnN+8mt9F1ADPwLwanTOPXsj50GklVO298U4
VfjbJBB30iJb6GFvr+z6WzbldyX2jK/Ug5Zk1zZAmWW2L0bMpFFqEAlm1Ptjg2RKjzk6j2O5mh34
MeFNpG7DQ/U+yvFjnI1ylVsB3/U20kuYviKLr9TKr7KPthbAACr92ov+pFgnohDoyxNeO6P3OBXr
Xzzwy0cNG99HYnjdI+4+vfHs/tUuxgo1RsvQfw0XsoH5WNQOKn2rBdlIZvf5/9F2ZstxI9e6fiJE
YB5uCzWSFEVKIinpBiGpuzHPM55+f6CPraokXNjN07tvHOG2uSoTmSsz1/oHXav/Us24vZ2iybyv
wjZFP3PC2KDKTJ4JeZdF8LxUhxsrZD/rmGYydgZhKtW/ZBB8JxjYA1r7g7fP5EHZTpPKqzIMffNj
5Uj2Q2f1AxwSzd9zJ+LUo5G5q7Q+5f+Xf44sW972ht5sNS1RbvKYNnth5Z/62D+2DXozkZ3ulFwF
nBRVO3u00yfJ1Ia9bU/9SY7H0g1bm+Y0wIJNIinchrwAl43ItsJdV5nKUYqSn5Nfe7gFWNUmdXiO
JjlnecRPdcvaxGRH97PboA2dfdAb6j5uOu6ntae6VskTygsDRGV1STlURivtkNNS+SnD/WxJoDYm
LW6ul5sp0O6LSvsmF+rGTuIPKtYzG7Mw/ug54+xpvjjiZdIGv/Qi/WBE0ievyHXew/J4wxQayPw2
gAUmG1kcsySBOHmubEAiNVsUre1dP7YWN05N/9hYuMNEspd9yeVh8N06RKZ8Y5ojSTAdrelFLy0j
2set1Rq8gNp43PojwAswh6OFB5SB2mNrjsFDO+j9TvYS82X0UOzpOx5Ltamccrsfj2E+cpYidT4U
AzLHkfMww2pHN1TD9Jviaf2DN9u8BKUN9Asc9a4J4ey6KU/o74HEq+joAMP42jQKSdi0Av2DM9b2
nZyrJvAR4MIPlE/Ug6q19VHrrOhWahIQABiTZLWPTpwV5eNG8VX/qcdB5EFtJt4UE0q1v6bWtp7M
luTMiLxDoE/epzGygl+F3FifqdO0COb7ADitkJqTBHRsw5PW3zRKn3/wTLvd117xq7Wq6UHmTx26
lA6v3LTmTk59/Rm3GYBtnak++V5bYl+ShYcuwF7CIIPvWlhYP+tO5bcORq5ta6pf33VD583QU/ly
Qu2xU5pb2UpetGCU97WFowtJOtmRiVifZfkxa/PHyTAq10nYQ600Hf2mvO29ilqGNXzSO+73tYWo
P7Aj86Ag+Y/UU6t/CYH3NJ3i7QYv0W589VsEaCob+xvPqj979Q+ggqc+KA9qTm1rcByw1hha3rSR
7exMfXBeUrso7y0rTTaqxHWvDX23qIr+RlHRjTK6P6O6gI2bNIAaixMOV9SRep4nFKNPGlvXqJuv
ZpTYbh52T6kPRsjX4eEk6V0SdPK2UcP86DV4DeVyxIHkGOVG594AxDL67HGr3+V0oF256ds7vYkk
Pi5Stp7Zfa8C66c3xH9YRey59Vi/0MGDuVQDFZ284KefKuHckDfAWAbWV+4E5o1MbjkZJfs3CQ0D
dFIqPwWSga5hHQTbQgofPNPkhO2AllkJFKEUW0EIZ19pHI83Vl15x7xO+o3lWO0275zEBVl3KhqP
Whz1s7jQ622tpeOm1/sHiRK5Ew8/lKb+YBS95w5y/Ox09ud05GklFdRtstbDKsUDDzdO8gEn0Z9R
IyMAGCi1iy7wSzVI8cnvsH8wpULeZYGTnyYpetT65hk10+3QonRJKeJJbmoc4soKkGSkQ0KteFEk
YPI2w1CaO5MyIWCccNPI4zExqn5bZV18BIIJyzjxJACZCaaeabVR8lkcVPfpTkvTn4NRNBsfpvXG
U7td3ig4HUkxfOgkQ5Y1MDJuWfZ2svRjnnQJhd/mRwSVfVO29p8YrT1lSf5Z9rOHMKleqhhzO3wn
hkPvdTcjQHg+DtZT8FTcIUH0RQIf6KZjr35Luq5yqZGXnyIlz13d4EQ3/RIzFsnuP9iy7pP2ct6N
EcXuEKdED9xzGNZftdBut4kWFR+UFp07bCti7rP0o0uuAPCEtHIcPqb6UH/wdTgLfm8m96lT4VvT
kYmrvP0rCeq7UA1+eQBpN0OgfZXHpNgXGldDyyyUXZE6+qOZRRW1YH2E96Sik3a9K7HQjsOiApsK
Z6aN0Qq5bMfh19mUdQl3Jml3ZfBQdn9e//tLMAQ+ggzKCJl2kDJCJ07vJbmVw2qCFYed1rSp3cLe
yL2ro1CnYIy16WuXJ9IaKWD+s0JPk7CgLDTjX+yHy3HZVNFzvTEnsNzWn3KofKpmDyB7+NmBVevN
9tPKMOf+lxhPkx3DREiG+RRxDxxyhUJpc3rlBClbavKe68Ailg7p3mf//bESb+7nvYmHqAfSPDO3
15lbaWf97jzNWhQkI1rD++I061DNenAzBzxz13i2S105yMP/CSUQkHLd8xPNJCu2FW0YyTtUCdKC
nv2OlQjAwnIQV7chnAsLhZVvd3KuUI2hyZh7T01gPl+ftMWBWECLZm4fRsrCnEVRi7SdQQ/TqL82
HmjABiCM/+16kNcm3psvg2o1zyVai8hbXX6ZBMIrbW8DkObWO/CIm37GB4TeXesW17ategI8teUJ
2W+AcW/QK3saPvwvlO2Wx2pjfYal8UxcufwVVJDgLkkBuJgWJS1qPCfEA7eSvwl53rD1NBens8Ma
/GeGcYhjZ9gwmvhHp8tyGZXaTDQ4YEBfRXT+xfmZ5Y/XNvfS4CDeIQ9uWJRNdGGpZEgxmm0NhoAn
TAgZR3d4Rpju9Q+5FkTIjFkoF7HS4jAZOD8AC3Br4spcrOraLyUqbNxR2eLscRCWu5yyIAaPDPNs
cLVs7v46/mieStni/BkSC/uxQPH7R29qwWxXtSkF+3DozEc6aeUD/9vY54bUKH8AUB2KbZm3tvKx
bwb7mbqD/wWUp4RtW65+L6vM4ZnZoeXFlWVfpioK4M00X/5r+Yc011yNMK7vANWHuAOW1NkGm3VD
7/Pkl0rPYd5ISr/RgkF+tnpnPA0J0pl9ESZfY83CczSn3ohpmWZxeXDkXdz0GIZVkyc9hZbVQRDq
bN6Fed4fU22+ucV68l1XPd7oAQo9DWXLU+zE6v0ocVZao+d8GwycmlQjKE8qAI7nbDK4yPztb0zj
nG2KbzqQg1eU7FkWfa/F50Lf/yKM0Pf/P/DiQZ6Qf3Qq/MgHXq6oJI6oZasaHxiJNv8PjbuFTaPr
HTP3O4g5QyrPZi6JvWjA4ILiofbsxQ+sQWwF16ytFrYgouqajmXiDL5T50P3PMh/nIoHpf9Fk+XD
/9KLeAFndRFH+D6/XW2bIN+HBRX6Vydbv/i4bl67gLyejd9/D0rY8D6bclAH/LqstNvb3Tc/k/fG
GLl5eefZ9173Kyufukni3fLi6/lKUluNLmToYAQtBVuEUsEdRV1gctYn40O7lRGVpJR0fMciwQRt
VpRCwVaEs4d9Idgs29gsp322f0cYC4wyoGEo2eJdqFGpFYUjqiNxCUakarmFK6X+ubAgh1yPNH8b
4XyDMPI7knAV8vWud5ySbyfBF5Dt7iGM4xUH+MU1fxZCONsoCPrJq3WcUkGwqf/tG1fy0L0+luVA
MIPRn5mxakKgf9C3BQzef6IIp+hv37ZQl3ksUa5/t28bNOoZOQ6nwbCFdPTPufacBxHuVDQbBN/p
yCnwho131z+MPqebN6vsbDBC2qN/XEdpTHVv6JOqpF2gRw9myik+xZq2B7HPyzkzzYPOfRktfV97
iPu70dqr/aM/5m72K48r/FTreNykRUdn0fqVhFi1wniyqeNP35w2q4CNQOwcfcpj/jRG+2Gy0+Pg
tM0trt/+ba827Tc9NdvPTWuUJyMN4k1O3X7z6sTrJZX9XBgt7ak0wQVka9dDf0rHQH3Betl57gbk
3lMny2/bzna+XJ+f5Rx2Nj9Cuu5DCFfxnEHVQ3biqrHzTnK/KXCjSPcOZIiV77F4ep+FExL2f/Hn
LhS0eEJ6b4ir0TRas+VePJJsXG9miKIG6fzy6PNrDJtrC+Wh1jT+TNArV60/YFd9mtr8dH06F/MA
hJmZK6PKFNsuI1X/pHW8QQWA09yg0SK+DcagV9C7Kmd5nGqPOC6aicHeu4OFtstPBiDtVUnPeZ+I
++g8opCtc1NP4lbukC7DJMXnpnyAUXoIPs3yLcHNGrdj6WzgxjM/YGdVVEeI1jbUoUwoh24RPTW+
MtMSVzL2wlMBQDPIUQVXJsT3hXXv0yr0xxmVokx/9vSuo64/ytTZWvyF265Zkd1YWhfn0YRl/0/a
rZ2NSVh9/6hJ2VkY4eOgcv/bQlBBA12VH95pIXgWRDhR/zHfyLMQwnE66LbXZmlDPUFzTtrgPES+
CV1Ee8fF7fzbC0+If9A28PdYDOHMnqSu4rSFedvLN1l/iKWDpqzkttek8iYFnMUQ0mhahDEANCQa
Z3OMuSynHgBpmBsrdXNzm+y9rfSM3/W2O4wvGa4zqZt9ag7t3rp5p4Xt2W8RjvU+HvNhmG0SM5ry
cle/2iSmkJX/fj4/+3Yim+N9FrZLx9N5ECE59HKrd3nNWFLpzsNeUKZz0XbgCPJ3XIfPAwn54b22
nCvJzhDyg2H9c8ayZytASBDvc0tduq7A4dFmbb3ZG0zYu/83DqP/CScSr95nZrz4eX6PSfS4+Sft
cn+PRNif/5xd7u8Qwgn+T/p+/g4i7M3rVpn/1Uhs/itiZsUcgCYn4qW0d4TZSrVJLhwfDQsrGI6A
GB+zwmxWLjxLWeY8hjBdKt5GvhkRQ/GReVAS5G1QrvAey/g9XqmoUWIFw80KZw/hnPgn/atnaUj8
ZihVGGKY2uDhYkwSUnhxvq8TlNGB+HROtLt+BMxbXPw2OKVTiEfODGa6kGeQ+UtDuYNmTB3wWIN+
AHGqvERG9wDV42SVyXcpNT/govTxetzFlxnEpvmW78iyJgp750OmQOx65Td7024aQlQGC/+E/MDt
hEnjkMt7qWo3VTfEGzOQfqkOav405lfWzUIKpMDGcwY1TmeWBrx80sCekbImMlk3EXVtoM25ftcZ
Dkuooh/4pQIWfX3gC5vhIqCwGRIdcEvn8yI11e96lZyC2lzh9y1kQKxWCYK1jSrDXLsckhZjZDsF
EfjL+sbIj77zcfJXLvxLX4/+pcOOQ6RRtsXOVY3GyFD7GkIjHxrErG6KffohgaHmyvt8G+zW3tUL
Q7oIJ5y5g2k1jlfAhpOj8HOeTKcOQJQdt9+uf5uFxYDMMu8yAydZplA4DyOr9CKtZVQlVkehV3xX
q/YmlbO9Oviz5scHS5NO10MuNb3PY4pX20EHCZIHxETbDNQi4qHtfXxjbuttkSG5jjTPqnvW60Er
bHpimpz5KBlYpujbRVO2DcFN8fUOwxbMD+32dDcd4WdgXzHdxIBPMXyYaf/jERLS2rVzefUg8ImW
IdKY2NpdrlCn6iDGpigDGZ9tXDTjXfBxeMxPjavernuFLWy4VzXRfwcTNlwR6pj4DAx2VL/oYe6O
UBCvf8OFs+cignD2IF0Ht1iacQtDuJ3qYeP0M2g3RoZrLdTy1GHyROZELg3+6+XUZf6YtpUCeCCq
tvWP2oXqdFA/mx+NvzBCWu2eLs4d3ipAdkjRbwox4QAtBnrh6La5vk2TFgTWmrrlq6aruBgtzh8G
g+DLGymDWMViz6rLGQ6h35izTL2rnqbDDPkA374bVhjsizNoGdxGVLa5Rn3pcgb9Tp8ss6yhsG+V
PQDBQ/hobv/l4Vz8udZ+Xh4d8E9WgAx2RvxeeM/TRbUYXe3tkhOCitYxwV25457yQXNxqltV4f8v
IekQ4+KCDKk4wLKY0tYHuwqqYNzN4tLD0bn3P/T72eWsljdrzq3WvIPefEGqgf8OKBw4kdNwtJZw
TiO8rv7yPUuC0GCTMzmBAsAfhdUXfxpwr9pNk1jKw+ADUN/kvacEmyTNumBT5mO3H43ImwUQtRq0
cuH1kDgsbL0cuUSfB73g23kbP1lNGHxuKr96MIrOduXYsx/yMLB2yAqnRw25uY3RTt3tUEwoVPmy
fd/I8CPbfECROR9sd9Dy6aPqlA6QvkT6plRZtKvNWoPkZ0TBwdJGdO/TTL0J07h29XjCZtcZggNO
qPGDXuRdtInRljqOmED9VRmD/+AM/nDw4rI71IhBb9QYTZHcN4unJq7i3RR4/j408s+ZmQMP0GId
8S9jvMtau931hiEDX5z6J9mP2mOvTekjWEv7RbJsBMdMp+tjmJRegspkHdb6oebrgkkH/z+1cayu
ZLLlzQFcQufwIzFrwuYwwmIcpBSMF/IOFF9PMJl3cFyUzbDD4vz2Pec6kEQZtyGOI1OE2aTWWEdF
RLhBvs/zvZTdGtmn68l5KYWdhxCuDpbZF1DZkERzcuOY+BCG9fLxeojFM/w8hjBrLCMctpWQM3zf
5rfVH7N2rr2tdpIFuxkJ8Fet55V75NKVyCZn0i+lgozM9GUaiwtb17Swndw8+UsxP5aAaX3jx/WB
zYeJuLHPYwgb28R7L09S4Fw6BhsAoHf/yiFrSXLpE52HEc40vRuduLJVYFDw/4f+2V/Vy1meLPQb
bA3pb5zqLidLamy1jbC+Qw0TGu7UbIqatGQG2+vz9fpaejthv+PMIz1DIWjQ0uSiGFkIX9W/zMdx
F3BApwfEZmO3uUFMGW8heM1udlBXlvmSmAia979Dz1NwFpr3k+KE8gBi7bN5A0MVA74B5fv2K9O6
IWVt/c9rtiTzErs2WmFrTXaeaVLAdxsBp/NYcIPQ2DQmWnpW4ebjGo5k8WA7H6Kw5K0EdULO2Mm1
lI356qQ13MYuHNGPyaf59rOWnRbHh0UDZxVQARRahCn1UsfG+xdYF2oOp3C2gpyMFj8of3K26ZCU
8katdek9byuE/f4TVriwWp6UmDksAArR4272JfK2IPH7ffZJPcK4XbNeWtx9CJBYQCJsQGXC7qPF
YVReyP3Yhz87jMEmC5qVY2XpggyS5d8hxDdOjCBMiNYNklieDrHD+zKhTL1ROsxmAYpuVjbhPD9v
luVZNOGzaQltD4X3qetnaEjbeQ4lxxxblLItyNcRHEo3t/UOBQLkWotaOpUeYiZRnY7HiLOvek+i
Pvs5wufEKLrCHYAbO0ZpeNu3WzXVN8VaDl3McLxalbkJzLtfGHTtDF3t9938LqC/HQfbToGguKad
tRZFHIsE2UKaYbGZAasC/VVfGTclUI33fMKz0Qj5GjFriD9c1DlQx51/Wx4kt0k38am6j26gVKxh
dRaHhaMthSiVTSACK4usKMNMbzhL42OP/HAEIVaN6/31Ua1Fmf/9WYamhmaorTpPXnGqyI4pR3Zl
DcfrURb32tlYhKQM4ww8p02pBKXoh1ipt37wfZLUnZpPK5EWE8dZJCEdN3EUGUPOeIbmawj3yFmZ
r7WRCLcPz+p5G/R8layFGq5977tPg4PXdjUdrk/Z4jUH+xbbAHTqYDN8+WEiP1QLqSFQ078kE4SP
4oulYefZ7pp6L3Xg0Pgvr4d8ba2ISQpdx9lMXJuvcELWxeMzVKKeyfOiY3oPjDA6JV8kHEmCveMa
+IVsUddzqCBsrMP/Rgxx8c7qUGEFBQXhQreELebLmmGPPayH+ZovvUT0NzHmgHB7mlxzPx7VyO3X
3ByXDtQZYu5oeIvqmEddTnTYy1kudzDD1TbeOTCwh/qY1ehoytoWjYnrUzx/tTczfBZMyFXo/Qw9
KnXUEfz+VNdfA/holfolCu9LqdhC3VlZrq+//k1AVNJnizbw/OKNPJcK6lotAYc9zzP0LA/RTxNf
7ITM9R5ZQeqv1O7m0jmSssL60YOoaeIiI9/7uLUhlN/nu9peFSKbG+vCmCiEooun2TjtwR65/GJq
UMBsLDIYTSeNGqF3Ug7SAZmdv+9hThX5IpJwdQag1kKeJlJFWWa2R4T8yZ1Z3me7bNWbfSEVmw7j
gvNDywM1pcth8UDX9cSDWgSb9w8rqHw3q7Nt4Tn57m8vwvNAYpdDG/FT6BL0qjvjo2rAn/vmV8e4
++qTX2RnZcUvJGSCOQwHehGwbmF7FV5kN9bEK0fBYzZ68Pt3lM4uAghbqlCyOEyMHHGxUEYJemji
vZdP5lZrG44yrfuAgk0OcyRPT7ThkmdIrLFr4ndwOyh1tOIMt3A8WDI6vDMoH4kHsVSBUFNeFVz0
3L6ePkynabZkRPIeKt7K7XVhWucKBd5e/IdJQe1yseS0lKkX+pOrZn/WwRHv5bXDYGko2iyBawK2
p/oifLi01akoeR318I/hjxlpbT5UGDm45Z05Cyhv+6M5bfpbfU3aeyEfQ3p7fRHTCaDReDkyMxl7
eO/Iu7T250z5aRZfWhkPE/MBpObKJC4NUZ/HSEdK5Zkh7Li0qBy/CQusTJyPWQZb5MlO96O+cpIv
fSqOMl75JucMYo2XA2ocvSnYch1SPDHqQlW3sZs1l+z5lwop0UKXEbIUS8/hc13G8NMoGOJJBZvT
Tel3o69hEBd+5aubIa9UjFI6Tf3q9Fr4s81G7KsjnGr+/s3r4ifM03B2k0TBaYj1bOrczvvQFUe5
/Xo9ay29tCkdg/SW4VLQsBe+VtzWfprrSCDMT1Btmx8UdjTKdzSk8n17bJ3bVQfSpQWCuznQUgzO
LUVcIIMCi8uzWvYApHy0oWzEtmzIRJGz1kNZjDR7qLPXaPWJJflx8CDvBkaPfZf+Ax3JQ5AVLxlU
Xgvln+sTuXDOzC9q2bQpqS54W2ET4MyCVi7Meyxj7N7eFLlWbULHWMnNi5FoYaOUqyAoKw6qa5Qg
rh32FyJjcnQI8lvFX1l1S9mCrqGqk6TAPogLPxyVsZ9yuNCKd+OZ9TbS0k3T/pTlTxNep9cnbmkj
n8cSVrha0XQyNGJp3t6q77I1DdzFFX4eQEjqilFPapozX8Mew53ZyVe7L39Zj+3drJ6NfM7aKbKU
NjiYuXBAniZHCampSiV/bHWaJAm6hZKUHzQvfRrCNHQ9uXvw8/ojun4/HWMt7tJqt1Bvs+YFT99Q
3Modmjmhyb3KsNCf0E9oKOyk2WJn+HT9ky2twLNAIs0r14ci7lE7c8ccRL/dhQhSxr0/HgeEPNZq
gUvr4zyYcHJhH1SXfUCfKWiTCVkgShB5leyvj2ipT44N5n/mTuyTOyUmIUiqDW74PHzEjWX85P+Y
a7qvBp/Y+6IY42bPyf20M/fyZp2au7TjoAdzu6E1ggiZ8O3UyRwztcJoUJEfOExQclLdvH9UoFC4
qadOK5tuqYaMBraK5acxtzPEdkycwwY0w6FnrZzgvtvqo7xL9rkbI32zAX6Knse2ceWNvwpJWPye
Z5HnVXx2omVmhkZfwx1LLm/H6N5APfj6t1wLIGy/EbOUQMvH3vWs7LmcjIOWcTZfj7GwA2jHODym
AdzLithlqM1+UHH1GVwzJYn4tF5zZ9PhTfeOMIYM05FLKc904QIiD6PhaR6pq4+1jd7KyBu+zKos
16Ms5Cv6/b+jzBN69kXSKfdKu+PoSsM0v6+aWUQmG6rnJsBcJ0/RluoTC/3Axhp/RS0qfNfDL3wv
ysUwDHnG2Bi0CPmZjjGFTgUbRau5yZqHIv775yVyCMDreALKiCIIk+g4aW8FNZeAXPYZmWXsTQ3z
sSF9TxxqSzqetupbqYI6MYMJ4dLeLTCIQT8miDajr97LubmSrJYmDAk5YGxUsbA/FTLigCJqanY8
hxo1BluNulw6vOOb0KdDIn/eqdwBLpeEVsByx5yXEF2Fr3i7CavPf/urcyVTQLbM0geIH1xGwNMp
KXLb56touNjFPkNotO7x/y+IkGtay06cyObTN86T0vwYujVLaJVfKbwQMEyikvz6IaidXI6ibYfa
dmqtd1UAkLdJBGPBjIqfIObyXUGeZ02bj7WFCHeU17xYp7p6qqpMOgSaZK1xN5duOhe/RtjIcZMk
/qB53avcCHgXN/nofWuO3BQPyS7jx2yvT+9/CTiza7lhW29QdLwpIgWdMe7XqRkH7uTlzbd26OH/
4cpzX5e1dS/FYXYrKWrzIZGdYFYNRCW7CJBiGp3kIzw2QBHXf9XC9nBm7yqNwxSJC3G/J6GTWZYM
3FSOb5CjcxNIFdcjLGR/Xpy8DG0KMAjpCYe1XitOpFcMO1YORXHs7b9GtPOvx1ioaRLD1oBLgO98
g5VC2KlsEAfijuV3qCf0UXJbhFU6S0KDYcI6a6ubiYeEv9etHDqvHkDioj4PPf+0s/OgMFs7b3LE
J7LuBqfEoxH2mw5TVdV+1KznUrJcffhpUqe4PuIlRAqFOsvCBmF+sYlI09HWqslRgAAld/YBn7iD
NxxCN3mewUxKdFhbvQvH3kU4ITkoaRs1Um0DYHIOaf9dTj5PGAxg4u3qpr3r7G9J+rwywjltijN7
PkIhrbYONeOm6tgvu2Hbf2pOzudxh7oYwzQ/81hUXO053YYfpS8rgZfy1Hlg4ZNK6Phrkkq1pNvr
f83CQL/4tPdc8I50Wda+45z03oySzeE4NqfhG72XPJpqNGZYunzkcZvKhX0wOkz/tmmhDV+aPsQZ
TTFzJNL8rD21tqH/WdiZ9ywDUf8Vw2MD1q/l2Vqunr/ntZ8lfO9SxzqvVNN58pW9dazdQHIDmdo9
otqHYaftDCQFb7MnzXhHulCZC9osMvZlYkJCXFCSgoZ1neFTIQ+bJoy3hv6eWQcoOvd3TJDgYlLS
fH3UAovlXDoPiKFu+txDFvvT2D+oEXLo+Djkwa6kb1CN7SZrYGL7a1TUxR3MLU6H3K0q3FqF47Ca
QkcrDVIvWPFtddKO8QFL0+20S3b+PljJU0tZmNXF3YE2LnlSuAZJqRSW2ez4EZTW9LOPza9BqnQ/
tdpby8VrkebddZYQS/B7U9MxtXEkddtBUwcQRb2+SXywjNd36tLhdT4oYQZ7wISKXPF4GXlT1xUy
qtoaLWFpH7zeUCENvErBXI6miRK9pUPGpUjyj3rL3W6kDBfQ6ClW6AlLgzF5XtImYz28kZvqJISD
6oDbkTLFbg0EFMfU69O1OBZOYVlmwXNICgkVQXtH0gMVPHH7M5DveulEs2wTdcXKFl46K2ih0msx
HJRpRVkMbsPS6GcUIfRDc6oPs229vodFs1J3W9xAiD7R2AFFTOFSWNN1FU+K0/D5u70GrCvaG/ez
dSTOfPhAH6u1zLQQDzyKOouxGDL3WFtY2ZOmR9waS8XVobli+Bns5YdqF9wPuwbu/dqJu0C8JZym
cRIhBsaDVggHFHX0wDxxwufDjzwv4j0d89syqPNtloZfQpi5Gz0dAU1k1UPV41dPCfRHavrqTwCD
9k3e0UnGKzREXRMNYa9rG57F6JGGRfm1rOXoplasH05Kvdz0lGY3TMn4Q1NLaa0otdBT59ZLi4ia
DT8RkajLTSRP41D2c4W02Xbb+aot23il4ql4mj50iJ9v7ftypQu20HW+jCnMXp5VSmvN/JFqi1Kw
m239G/9gHdQtKgkrseZ9c3lWXoYS0hBSxwpFYEoCU9UmCF/2zp00asq2DlUdqwQFBeJ+KP/+zf0y
6pxPzvKsg5xNmM4uaWP+EI2fzL8vasHf5+X8yj9QKDZc/n3PavA8Bh6OMwGi3H8Y8Y3f/3E9Ib1K
Y4ozB9OGZMfdHZ6D8DboM0TXqojDvqKBkmyqEwDNrSxtpBd/120aPBvTL/UX7TnZRd/bv58+aECQ
BdFJpAXBW/BygEjzZ5jU0+Uj5e6zb8pL/KRv5b22G0x3/aL39lgkmqqDK6FbShIR9oCOZrZdNkwn
b5D7NjVusC4uNp621o1YXPjngYSFH/kUPKSIc0Q/dHfwRrYeYOtNeJofBvHfb19ejkpY+sqQleDi
bYwwsvZxUnycVbJ7b8BXQMvklWPl7QF5GUtY8KEx4h5ac3zJg73tzHFbVisH5FoEYcnLpTbUGOWM
buLheKQf+vj7yoJfjAB3FSiiPUu/CavACGiemmEMGtnfAfd5hXNk07Zzhx1WLSqpcBa1XAk6/9E3
u+wsqLAimtSQBs8AgJMh4RD4m1pRMJH5VjqfShoFXJ26+pOFzmoWv2uLgQ/gmYpeDdfOyy2G13sw
hjC/eKRaX1WodJKbbIBGolWz9bdrLZ2lLQb1GMVOas1vvQ9l1DBGFTiyq0n2vZFqj1qYb60gXeNU
v73fzP1RhH7pQGhsauEeVaS2M/ky7QC9AZQjH7zum118HxHZD6kGS8M9hijv+IQzaYkEMrPFRYWh
IYTt3MxYi3qceCwkVKt63fUKdeeZzkFPtaM/aU8IuycbTev2fTh9W/kFSysX/WHZhIxGYVhEPPUQ
j5AliuczvN/ppBU1OjTWBkjBhtcg/KS9n6w8Ql/b6eLC5dpAvQwMiI6F1OXywe2wG8PaQaH3NaZx
xDjKehkxj8fy4kP4NBzD7/5NB9id5qtbbfTb8DNdKd/eZPE23sp30U7i9bq9PhWLy+zsVwnlgSIO
I2dC49wFxnjjBMHLOEr7MllD2S/UC1lmZ3GE86nPxhBI9LzMDsZXCekl6Z67XL/1NjK0hfolWckT
y1/437ONCNzlbAdKrZa+Rbzcrn/GE/6Uvfd0feoWQ1gwiNEzBGcmpr80xb8I/USOixavF/SdrbUG
9uLHAb5JWwEEoPHKyTu7FTWR4YWNx6HuZc9h+stX/xqqlUEsXmd51vwnhnDoodwSxo7WDa710QYG
km+aUwkZQd9Yj4i6Z9NuFpFe08ZavCudR53n9mxkad6GiTZfV+jM89rxbyJv67j+Dj8Ny+12wW1w
o39KDsYXL92sVmUWbxWWzelkz80nWkOX0c0hL0fFD2ZYrHcYvoQ3Y79Jks3MRpWPdbG7vk4WMizX
Trq7mACTacW7Z5TZfEOHdDfsfxOs5OPfJwc4iiJz85ubaSqAr8tBDb1UViO+F26ml/cR7kH4UX11
pOTz9dG8vm+EPHYRRyimFVPpS0lLHPXV1r3A9GwIdBR/46zYtN2EY2Qz7L1kqk6FN2CIVVXYombd
tzxy0hNWDPcSNh0b1WvsbS7jI5pLmbVtZbwWRuwD9rki4SAU2quckYXdRNWDLiNbCYSLeEXGb2+c
cILnZSNF8R0KAfpBcQblEPTJWi1naYWdx3ottJ+t77LB4QfrmPEVWzXTc008uk6QjFC/DteaEkvJ
FYA5J6mJjCxPD2EPt2mAixyUYGoH/nGGeWOHUfz1/0S98czYtGtkirfVF2d+zQP204DWsosuF1up
ZhSzVRaBbtaPXaVuEsfZKcUf9aq449JX0/RZlBRfVBvM62Uk/BEjxw4ZW6S5DhXr5GTsU8ud2SId
rqIn6wYw6sM7NhN0sLmNhGwScFhhRnVcICs7Y3xpiMVxFbhD+LXrH69vpYWh0Xy32KozkvENMjON
KysoqoCy9PBdH1S3HzQMMVYEsxayDx3IGYePyTrlYSHXKfpI1yXmRpyc5szeHMf9zLlfm7Clc2SW
OWTxOajn0b66/E52M2qDhDC3m2TNzogwAoyle6dxcvD/thuk1c6Uvb0Uqq7TUn0f6/scizS8Gm4A
9+yvT6yysDwvfoxwvNTjaOPVyI+ZtS8CN3iYOy04d+n7F7SAXVbMCVeRNRz4woUAYIjCBNgzdE5M
9JKT5FOHJw0CqtmmjJ5l5+f1cc2XMSH1clgBLIPOAZ1MFHzM60YtQ6nuEdFhqmfR1+5Zgn7+Nfb7
CWsVyu8TDPMPST1hqHY99sLgEJs06NBxazd0EathBz5Kvd7c2kHOUqfStbJOFzbDxd8XjhVz8uQs
RkMeg+vUh0CLBVbYFhZngm2vDOVt7ZP3FA8QnnHsPNRRhJyCGBImyg64E+dzv5tfctYuPPWIXsfb
dWkScWC6SimIZrEBYpmPJoI2aQDlnWn4tHN7LBe0j4r2ojrhyooXd7kQxBGuu4VppJbRBQS5Ge7q
Q3OrHca79TvGm5kjDkVj5RWshkuBCOBNk4oTu/Mpsj7ycHrdVHgO3c0qMutGI+KSE4KJvAo8uAY1
kL3WLZv+IEn9VsU38PqqfnNQizGEgyzJrGGaAgZUTTg7JmO3xSHvJm4q15bKfdtPyBkaJ3bbSyZD
EPO16PP1X7A8SK6hLEgw8yLeJpdsPdDTlNqFs7Hwr8+1dHs9wpts+K8x/g4hvPG0xurMXEE7WM7u
4+lkPk5bmDd7bNDDl/hOTVwQedsZ2rjWDxbT8GtgihiKYwDzeUM/k30/6+WcDyiprm9JBwsH1f8h
7cq25NaN5BfxHBLg+sqtlu7qXWpJLzySWuICggT35esn0Jq5t4rF07Q8tl98ZSsLRCKRyIyMoBAV
nrcY31c/4pkh+edn6dZkKOXYCxWsvnXtxWLCONjWlJS8J89j7/taHGLissY4BShsLk0UdZ3l/QAT
INJx++rVnKZw5qexzZ/oHG+45UrMQBNVQ0C08fKDbsOlMfToYj2qwOxbFoHoUsi7+k7+9LFbrHwz
3FZoYIA8BjNmdPHNVHUqIU6PdBhSexVGEOck3VjFqgVkHSiWoa11NQmY2TMD8TegZPP0zKVCYLuB
u1vzbDgWZhhA9YM9WXad9aKrjMGE+jD0v0x1px91UJnYfsIDM0X1m4ClLEchkvmbD1h67Q6Y3kfh
E7OAFobL5A6eeVzddJUqlFxFt/bRsCDaqz6yzAhEOULBFirjjmfTkwq+tEYNbQUCn3Pw19t38QMW
9+VoQs6z1FHzTEGzY6PDWpCNO+XqWQGXh2eAsUW27K6buKxIZoGONPqBnyEGdgeN+sAKODpwCBdZ
EPubPdDrj4o7RdUQCYGqg1suctWiL3XG00LDWDMEivRAFK7shGLOcld/bhCjN9PW64OGNAqwBTmx
JPn0FpmA5lRZ3EFYEGWiOzttPYffWPHf9hWgCaxKISsNEYpeczVBV6fIs6jUvK7IgZY3/ZnuedaH
RGyCu8mVW16aWoR6s47TLp0LsDTdKs9yyCzytbshZA84BJvjqdfhHcYQQjAHi+HmK7SPlZgRQC/A
WMbDt7m8L6F8bqknZ9z9raejVYJ3GMCWkiZzmXnSpimaNsl7tGWgsQlFe4gikuHlYyNX0De5SRi2
RaUQubV5BaLRjKKFyCO4RQ2ePQnD+uLY0DwKBFRuG0yYxarmMkiub015rTngmdkla4Zom2HGFBSU
4e3JxUKDEh3rhvy1zsv78uQwMcECAUdaxCveNOrgQNAYBQl9cvWg2gGX4SsGuhfyKJsb0WklduBz
4naRWgXouy675GzuoVYFvi2vqt0J8LZQJouWp95P0M/2iZ+G0ZbJNd8/Nyn//Cwkpw7XUGpCKqfv
Zkhzfc/Cft+Dq3Lcidklm/W269sNzgJSTHSEMBBw5TAFbVijVEIDIQ40LCsTaNaoqfcfu+XKEQPP
h+S8ldOIqPBcrikrWqq2jtN706hpn8qWWkfFVmOvIzUVXmrF+vePDa5k+Cgj/mMRZBmXFp2GTBDd
Bh8OZm5BLFd5SeGCK82bgxL669v9vJUDcGFvkerYEWUdl/ZkW0TzWWCpbvXJfqhwf0N8KWwquOff
6tLhNFwYXbhKXEE9NLaGP6Aebd/uDfAvgDdvY/fWXAT7hvwNxHkq+BUvv2UkTK0ZeIpSKZjc6Ld0
m2FixedxbwH5hxQEo/vL2OiMaZ+aFSzISrYeZCG6WDroCJwj8nm/2uq+ri0INxkEugExAKHEIoqY
bcI0koHXNrL6va1Vj0qzNfiy5vHnJuSfn51is5p0S8hGEVr/UFRh5ae0jl/7PvaVSuv8/8LbwZBK
CMYRZI1ssUOQgp/EVOLdDIjmQYJ5okNxk7vODjx1/lY7Z/XrYQZblh2gE7t8QsRNy5nlINkwleei
/WH/7WC09GpEePABIzJJzpHLT9c0+mhHBmI8SbJjNf8mUboRY9cOq2zbqqDGRmt6yTqZR6YG3mE8
gtoROiOQkHnM6+xgKvHGvrwruV2+tpAtybkkFGfQOFxeH4hBSq8BueZxwo/2OJw4xJM9SNMD8vlq
xzcT+UX6fTm8onjvKyOWPFaA+9/26nG2sucRxJJaR0MomjvdV5HguYuS+Me+s7abQL/gx+E/13Ud
iBbyUlW0zqsz7gmkxcoWy8/a1z6zsCzqjFHSAMWGV2Ci6Rhgnb/W5rTH5mxgNdfMyCsaw74YLL6a
ksqGHHTJLdDRYnhl+k0ORWLN2RrNWznWBEkwpiaAbcQ49iLMixazPonAgAojyRBmGWnDlLfct9EJ
hH53XG3szpo9zQE0GFBk1PmWZ0G3E5NHnQKIcCeCoXzAKw661VOoEG2jsb/iB+Tckvzzs4AVgz6R
Mg7msTJn7tQe2q2p77UrGfk1cDYo/mLuawk8mTQ280ktUdy972qXPQ27xGeoAXtSumg7sbkq5SOO
XNiTDnO2orYbNJHMsGe4vT/7mlvtxGv3Ff36DozR7S7fjV3w8WFa2y68piHeCqk7DOMu8hzHmue4
L6FNC1VPV0+/ZcpzSgO+OWmy4usgIf7HDl1kN/IiZUoFPFnDegOKZBag3I0IOzPduPrlQ2sRwC4M
LfwdQuIYEiWorqRzDIRrf0/Vwq/mZFeSOjAKEjSjseHy1zVgZIloPaBPBodHWedy2/I2HyiRGEdS
1r6ZvXHxAhG2UXtJ2puquDc2z/Sqo5xbXNzVpHaYo9BGPiqiHcv9+lk65hCiZebOpw7Ex5t4lbXT
Btyhg0FpXBAA8FwustYUFkc1R8CHdIKLiYPPM3fePnbG1QOHaiUkteQsEsYUL40oTm0KjIx0nmp1
8dfUKsw96c32c0JY9Dubov4Q90rkTQ36E9yK5sM4F/XnUiusV6MVW6HzinBUnkfM2cm3KXoWV8wx
FV42BgaZB2/sXAQBwLRQv0180ze4C/pg1679/E6yf26X4K+mxZe2ZQJ6FgvSocUuq4ADZ4f0N5eo
VravvH5fQSip/g0Cs68s3Oolvj96l4fHkPuLyiSyzGV/psa4m6VkAIsXRl9D+dQxhJ+xUjlaTlvg
NRfHv2ehdU9xjyE/qDmBB4NrkZuzuHktLda5OFwP8Yg6cNxnEG+agRmde2bvMfXKDilGuI8RVcCb
HbXEL4p8RI9StxF7muSujiGuVxsUBAAD0o24VNUDpGZvems0vLowmPAUQcy3MlKt20jlmJATI8sa
r9VMAPYVK2KB3UX8aDai3Kv52McuJgZLVAFJqrm6PlB/0Af7lDMz/qIPnNsYFlaH+9hh6rHtZiwr
c7CzGz4tD8YH33SJSLA7whVHIXjyzNE3pxneBnC+u62RA1xm5+GAG8ylUQsqOjjYVIzl1g9YC73I
e1HVA3cl/r0I8a0V86jM8QPgx355Z6JWO+4xnp961i7fT759oxzo1kleu1cMVKcwVYZ+LxpXl+7L
06lQ7BlV0uyWvhS3Jrpj1RFv2hCppYlhqBS9YOFln7ZyqrUwdW5XXg9nx6asrBKCeU7r8exkl5+S
fJM9c+2CwSsMQ64GNN3Rlbi0YLQMY+eF1XrmqfvtfJlvGw/0JggINUoekk6NPE17cYfO3GbdbzU+
GiZoBTHajImYZXaujXOrRaRFz+pg76g/7+1bE1WdP6wRm9BBeVVeee6ZtUUI4vOkFFxaU3f2TnZr
ixt+kKIZ/02vVvYRgNSSfEio7ix8tLC6pFVqAUKC6Y4P+5KAb9t63DiJ6+v5x8gyrVethAi9hBFZ
YZHgU6ioisDZtbs0LF8/Nrbqh/8uaJl2xwXPU5RoWy82Xpg5uQleUR9bWKv04SEIkgVJiYFS2CLt
0MfZihsjQw8GNK5OmEHaYb7rwl4CaW86N95YkTyxV96AdpUlgVygu16Yo3GZRniwY8pC6YM0OzXV
l759Up3GVbYS79WPhxEzG7xzkIRfIna5MJHfUKyMRruk/942G/JIZDU6nRlYRAkqagxbs0b10tYI
KSgqRPvSFOyhouGMUc2YvFWQ2eXKCLQc4ImgU86K55l/j/rfyfQs0ruY1pAYCpzYgjz4Dwp1l/Zr
RX1DgayhuoUAWQ3gZ792cThqpLOzIyhuEG0/Kb9a/dHufn3sTGspLIDh//vFQSB6GdS0Om7RHUI/
T3LR/6nLmaHY5Pxe9VkAv2X/U0NKtQSAosI0zijZtXjhOPconHl0n92nJ2NX30U/ttU61mI1Qgpm
JJBNXjeAFCYoRu16AIMUTERoD1X/TJJ9Pn7L+Ws3PX38Dde89tzYwqnSnoK3UcEBYY22cyZyAxKU
jSfv2hnEJS4JXtH8xODA5TblGjRjclVA9pz8wmkMTQhiDBES5cltnXEjcVg7JBBhA38uhHSRFC4O
fJRY/aQIXHQ5RZMTgmEEZDhmkHYPf//dbN2SGTY4UK+eT1ofzRAWwSaxxNqLbrzt+nbju61sDdqb
xEKlEaPLGGK5/G4UdNfUTCI0xFvtpe4NgJ8Ncz58vI4154YV5DqSxgWvmIUDVGM9AFWQ9F4bOveS
TIGd4p0B50726r7bb6U6K/tDATeWrI/v2LBFWEh53/STjmpBWTw0nQGC2iKIym+GvQEQW4HqINeR
+jNwOhQJlgTeQ4bnQk0wXwdQ361zk4A6Fneo3zxst4XXNgqlqvciKthN3gP3Wfo2EqT4U430LTXD
AvLAjbo1Rrr21STNKsVMhERrL11Bt4fJJmXnJSPZWY3lZ2bhxqYSSo7CDYdYSTjAiCIZ6SDGhatz
YcvG1CYB3q31kh7ohITgZZ7tdEjuJU13W7EdwHCd6zTRt6jQIaezxdGsrzw9LuzLr332NUtj4m2a
J4ABxU5xKOyi3dkiLfdtWqFOy/qG3xujox2BdxjcKqlV1zby/IsQjfWUxpV5LKO884VWtgfLULS7
qS/Ag8youOWY7nhqQSIVznbaeVmjFwelqUGmyoVzqGKov2eN+rs0qgp8xkqn3zHwXGkJGoIJGjff
ABOKj7wbSDiDf9m1bXUKo4k4N9M8OW9K2eVeHTPr0GkUg9+s2EgAVl36fGcWsU0RYuBoMSJxPsZ7
ay/nROluuNVv/oOXvEyTF4kTdgH+BiQCyurLR3WlRTSB3GPvKTfmzgqbU9G67yU9GRasQ/xjw+tW
7aHmC2Y9sPeibHm56w6XzfwpxTvrBKnFGpQQ6af8RnfQm5KcEMpGeFg7sqBEBo4OzAZQuZU/58zJ
+jGKB8UE2MjRYldN3urky8cLWkl/UBv/18DiFBW9nca9ivayFfeTa7MihEd+MjndsLO1kMVp0RpR
oamC8C3q7ESz5NDwLU6DteBzvpSF2+mMUiZytPH02dmj9+oaqnbPmn2uhR9/s621yB9ytilt7nQd
yPQ6b1K/9Xxn2hsyKit/P9A7AKSqBoAhQA5d/v0E+jNmGqMHz6p0rxnioNut//ES1h67SHUwDgLO
NTizubBR2iW16lEHLwdASYCZ4ezgwStc3dz3gWTt3yp/yYOxOKgXBhcHRxidObAYsJpBR3VEf1Sz
h0T9ynL5X7636ca8/5VIASp8kqkHTBCYiCJXGLo00vRZH7FHqPDtNTf9Nj5nbyYGLGwffKK1G32p
3fYUxa54hLCK9/HXXdlAkEFg+MFAafOa33uwEZW6uVY9uw27qPASoW7s38rXvLCw+JrzPCJ3TFB2
ssbumFSowgPRsZ8qK1Tr9KWxq0Pe6BtxfSVUXNhcpEQkmsyisEH25JTKweqHY66yAJR4u48/3sox
Pjfzfu+enS69KXRw9cGMNdm/7MIJGQZWRBcfesN5+tjU2k0FHKAkR4e+IVL+RfTrS9AfY2CjBbJW
9a1h2MWJ9bVPiEv7eD/j9vWbwqzwTa0dZ8knFFU3FruW1l78AulKZ6sFLDvVU6dS30eqTNCzYuDo
6f+G9nKv/7qx4lXXhEUD7Cg4j0usA0Ys8gySzLJM0/viQSojvGttoWXpypnIeBMuveY2SNBAAgP8
o6wPXa6QspLNRiSbYMaTAt2d2Qz59HNjWSvXskyg/zGyCMkY3WkNoUTt+7KAeACvrqsEQO7tioAX
7lYwW9026E4j05Xq8yCMuFxUJhrQjFNk7XI2ra/vndfEV9Aj0kMe6tY9Uo+NA78WsIFR+Nfi4sQP
M6bTMhAvYhZC/T0e5n3vgultcuV4xzaUaG3TgH/Eq15HWxtA98v1CZOMVJhy07Inxfmq9K1f9trW
m25t186tLJw/yiuGKYW6w8TKH9o49SAHmYgPApxN6oG1vh6Am/+uaeGIQ0brBuOkGLwwXHEQYYau
nvN9+jqEyZ6jXg7Fw79/fF9YXHploXSxRQa069knJ7mn1sbfvxq/zpe0cEO8f/IO3A2Dl2rNXT1q
kCAEV0qBvLvDyLGZ36BSGtpD40+EYdSw2Cj6roVqgNQx3qEDA4E336WXYPY/68qpQylxqHzqRIe4
Mp4Gvd7Pzia9wppHohQL0CAe/6CjXVRnyFxmnTOgyvCnvqy5DvIjsNNDbGiATqV4hGAxs92tOv2q
WRwD8Fhj9g0R5nKJpmIoBhklSkHYXqrPj6XmWvG0kfGtWZG5HkYj8C/MvF5aYdB86+MK7+Y6mv2c
R5ge/qQgOdmIkmtmUGQAqtMB7hiruTTTpiDHohRJeB9GaGwctBvHI/fk5U/jYXqVmr5boXKt7YnX
mVROAredgbHTS6MjK7R+Ns0W0wzV9MCzCtJ1qsZZMFopRolzR6sbv9R4FLnQEimEZ0KTVAFECgo0
Rz6ODoRcKSIRK0Z2QyQU3Osb0oeJWQySqcRW6xCsl0SBOFnnxK6RZM0esofpoUu1rj/i/9c+2ANr
TzxOmv08WA4ahFPj17roXSWyNI+30bC3HaW9caLaduOkLsKkqdWAqybKMU4V/yqn3HZBXTyE5mBp
j41p7mptgBwmS3ohh0HHYC6t6dkQ5aS6elxNt5GSpT9IpihhnY2JR4uUbRFMrR1AzOBjqkCT+itL
0mEGsmM7mwCOGIwvtK7dxFBdZdg71ucNz1mL1JLwEXkDDjveopebmBukqnMHtw/ZOT+h2nSEOI5r
1W7sweBfU6ojeZdjL/9YW8TNsWvGsu9hzZqUH6pyTBX1x8cLWkuDzi0sToI2cFoD44+SfJZ6xnho
2YaB1dsG0hkg8VOBxLxiUh6aWKODgpd7AiUo4YkD9dmj+UA6t6r9KkHIIvhyWxDg1XX9geaiGmov
wZjAGREdYwSoxdp1dmtRXgBD2DYbycja6wPz0Cj8A8UAoO7i6010KqOiQumLC40+RgXjHlrrOLms
YIFoU+XGwmDX0FWga/h4396reotnpHluehGPOwg1KJzjacWH+CA6K+SO8FtMUPLmra+SMIlujF7+
E+JznXr91AFPU5SgnZw8BaLGGlP9iA2uWR8jaPMxdA7jBNeGnOCeXimpPW78aON7BUOLeXdPa3AO
RL9I9tXKCj93io2X4toBPl/OIjgyNU2KrNYhk8DJHdXb21xoj4pqfFXyLc7cteB/ZsqW9cyzlwYn
U1skFTL/ojnx6JuO+nL09PHurAFcAW9BAwWia6BS0MmljUmtHV7PgE61YGeA/k4S+8lXpHaeYF4e
KkHlk9D6Xu9qlzzbyPTaPNgGU8lvtnCRix+xyF25ORS9oeFHyHZbEf7httyupm+ZWSavkdNMokbs
bWeQ0bGHnjduRW46trfI3kyeqmwLCieP1UcLWwRhO2vsVmRgV7N58qin861pDTeRQ286w9wnibqR
3a04zMV3XERhjPAIklZoUYnhRikPGD/cpDtdS2Dl4xsEXRLNgiHUS4fp08Em/YgENj/wJxFGB90t
3PKlOG7rdKwu58zUInLwiumjriA0lvl8VJPmcyosPx6GjW7YlpnFiW6EWapTjxVRhvdZskuRksTJ
388gS+n5f77bskjSNGPEtQy8quWUCa+bzGM/zi8NtJ4blb98fKrXHB1VLKgoggICfBuLFYH2IU1m
G7ex5IoFBT24Yk0QFRqHj82sXF1g3EefHNOnmK1d5jIJkjUn1xS4m5Unng1dPo9348bNtYb8u7Cy
cGoIqXZOq0C8VMqDmV7xrN1mbzJI1EEm7pQdD/PdvIUD3lrawsv1WnG6hOsYg89B7cefInvj263N
+V0sa+HcYhK5VZJM/d9yZ4wy0n82/LPm3ue7tHCGsYhGfaog1mzoyGsRZHMg3RnfOESrceHMzBLX
V04iHet+mD2dpPc9F/vS/DKkd1r3iafxjhTFzmCe3j+r6kbDZWX4GvCJf93w/ZedXZNFThH4SrQV
8aoAr3oCJFMGnjXN0+gBmvS+GbKQFIdBP/DX/9cBeK8AnVlOOMhOWQ7LlVkan6nOrWCIEmPjqblW
SLpY4OJ6jMqJKkCSoju3k9PIWViIAKiaxu+DIlAOTrfhm6seA+ZnmQrLWYylx9TGKPIc77+c4JRZ
uYuZ1LtI5xsV/9XcAxN+GEuzUNC9eqLoBG9oLqDQW+Sh8zN/K74qr+yYhAz9dDnoZ3jjJ/UF6kx1
QL5MPsi4/C2+2rULmqD/DWQVBqKusu+Jo9ijTTKEzZ8t84cmjmB7vKmLp7raanatn5AzW4tUK+46
hWOoDFSrx3RvOGC6Zl6FGi7GCydjt8UMIDdpmXqcr2zhNDWPe2bVBdCKR8kX3u+H0DnWu60PuO6c
eDYZQLXKid6FnR4Kc1pW0hbhWRyIBzFYKSXhijt9v826uuqZGPaWgE8oqCyrLiqD4EOsoPo/KXO0
jylpj5ooWjkGyDYC2uoN8K+pJTqyKKeCmxUOQRfdtjE7TPlWp3j9052ZWBbIgDZKuxZJB462/T41
GZ/iW3KvhqBy3ZxYWPc/wPclqFTDS31xp6kgO+RWjp0yXPAMPHXgkAextlu9kJutgdP12+3M1uJ2
A6AATZoK92eXvI7NjTreJdXRpFNodJ+qcdx1WeknxkY4XnX5M6OLuDWUY0w4sOOe4/zE8BCgueAF
CHONdZ/tnL5mvaYdxx5Eag1S8q00RW7W1Xn71/hyIMSmHJI1Gb6unB8e7iRDvyTNx8TXPtlwzZUn
qIQMos9sAA1yhXQtrWLs7SHrPaIEOCdubUc+gX56ZNjhxxfc+nn719Ii93LMpHXyCucN7CauDWmS
/rZFNe9jI2snDRgMxH+px3oFb52Gviv0vgYLlv1mkueuNjcMrPnFuYGFMzZD3ZesgwGys4/sWO/b
QPJ2b9VN17YFQ36Ig+AjtLA1ly8jiEDwPimxLUVfPaCceLKN9BCP5C2OO2ujqrKaFZ8bW+xMPRkc
A6uYK2wCjH0mwlW+gL4UuB08xz7bLgipWxNkA5vhfnWzAEyEbUeDWsIiZk15ZoyaPNgZgn3ikWmX
6SCgroMRCisE6kEsgJbDVnte7tDycNEzq4urc87SnggthYsYQQ4iAIse1M5x7eiYj7uB7D92yLVe
IbiVoCeGKwY82+9/fpbXNWU3F2yE2w/H3qfhH/aS9D0naXexr/0XTaELe/Kjn9lro6kikYrlyfzV
BCVWL6fnZw+Y41M9bLmOvJGvPqYJL0VfAaPm9uI4pFZq5mMNXEcTDAHfFw8FNJcxADPv4rciMPpg
sxO6ahH0nGhgYJb6qlky894yWEdR43xu/WjX7eKgU9yhc9HGwISI9nUT9LXqpv9aXN7eQzMIq+9A
cq096zsaipDvSLpD0Q7fdNpXr8rtVjarr/romcnFyeid2FbHssWVl2rlnuZOFOSR056I0US1V6KL
OTR3gnqp89BY4RdBCuoSMXEUs0eBNHtomN+VVhboQ924BBDIICuTvPAMltWvbTtzX41BzlbqE9Ax
I038qhnUwLQUBf+bpoJa6jjrzypLfpXm4IArjjz1Kp3eMrWovc7Iq10HbrkHS++zp2RQ6hx/s0I/
FzX4+twuBjGwPUfxnsfxuFc7jTWuDrrsU4eIl/kdpyVz5xzIeL8Z9LwJPj5zazcNGoWgeALLPGim
Fydci7Ox4QOuz4kcbdCQR60/O85/cZ0B8wwaROgTA20v/fTsnCkof2J+Hzmd3WA2ry7cCVN0Tm5t
rGXtIkBoBBZZcrRdiQ61ps46dBOggwWcFlpT7qDdyJI1hAe3zrL8LMuzrAOPKqmxAI5b1vXz3gSh
WTvhsx3rQ33f71uEje7wPXFrbzOpWztUeGeDagz80ZjsXXi4MqqCzinq0f3PLlBKF7osGmixQOX6
pVWg1s4xCfW3/OloLMEhUGq0MXoKGrpFTpcME62jUcOwh5qcusFWfRGp7UaCsJqJ68DaY5AHMNgr
fbRuTijID5EhjD/Bi/9OT9v9hAiMz8M4NPyPXX01EZcldzlJgDmCZQl1IpFhThoegvou3Xcn9Ctd
7ShFnYvNCZM1V0RMghY4mEa1K7jUrEVGqwy4ri2V3aNC56rodSpW4evzuJGVXnGpy606t7W4xXJq
muBTgK3ktvfjPVoKaFg34AhIPTmvn3oTHvFyFntLomLNL+U9bVEw/oJ7ZHGs7TZundoZwHwQ4WHT
A9k7vny8ZWvRCZwmNuoUDppoS0TUzBuepGoDVTliBJZSuLTLDllmbfjh2kLOzSySOhYDExU13eSl
vWn6tVNpPjBL/sdrWXX2cyuLdyD4Qrg+SSsODfQj9TM/8ZPI03Lf2pX+tC+3ktU1Jzw3uEg4TN5z
RRswN87AuxEpz8ncuSOLXZD9byxN7vQyHGKcRcXsJBrseFpfBngLRXaQD+AW+ZOd5j5yxexH91Mu
TOzoA7hHP7a46hjg7pWEnFCYW94ozpyBeEyrQVFRPQ7mA/gqPEdJNu6TVbc4MyL//Oza0iEWDd4N
fK1+VI8VVz+bVBw+XsfqFp2ZWHy4akoTTLdW0EGwbOYW8Sd9hGZuHZ30rSfl1mIWPj5ihsKuHSxG
nZjlEubEGGvcglmtbIsN9QEHnJF4WCKiX34xGtWDxXFveGbxoBdP04jH/8YjYaVyeGFisQ70gAmb
7AFV59aM9gT0ysQ1OmYFVkZHN6rK5jbRonirFrxSZrgwuzi8GeOFUxBQEshWaeYc6U2Lyh4uj+T2
Pxiw3lrk4uTmrC61Icd9K7GnkpYq8+VozMmKXUd9n3oivrpns9/9mLeUAVde7RArxS5aJrikkLBd
7iFXOROqpJLOJR58j9GxHQ3EbkvDc3WJuPjBNAOg1RXPXAWmT0tRdSAa1WdWEtOPE3Yj8vR2ou0+
6TeZnlf8H8v6194iidIrDDIiAuMp0mXzFwFigLu4bPuNxHD1AJxZWaTTnapA6rqCd+btjvMbMDu6
5tag4tpFAkZdFfV7tBqv9V6VlEY56VC/VPZyGkFKIeQYif+Db93aJ/ABY8MXwV3Ke0GEQVNRRjcX
aypTRkY+MoDJLB0KHzHoFSlaWbaDF3nx2PSN20LxjqiJ+tAZvPAHkvNvTqk+EWX6geEVXwGwv0jG
X9WQPGTVDMBYHrRG+cxI07i98QvSH7vKHLlvMY17QMABsDvVd3RM3FaFJnNFnrSsK1wztb9SsG4F
jrDAQdKwnT0Qv7VEu+9MoDij+bYCmiWh0y5n0XRCDqiehGkUrmMqHejK5tkFPf73bozeeCdoEMc2
8zhmH3xdz80QKCTDZ8TKPCAMSxdx7pPNrNJTo/RHViipx/PoLQegLWRjDXJwIJSmyQGv+6R7BmFd
aE+9HlpoYn5PK9H6rDI/a5FFQCkaP4tR0YJsMr+zMap9qsd+W0fNJ8LyU13iIRmj4Vla3QED7i7N
q2drYqNrj20MXjEaDmY0+r3eYoptxEUeVXvWQXMsU+5wRQVDmoWJoh6Nvghyo3yZmHFq1exkcrX0
NLV8Jaqc34BOnzln92Ms9hgIvC2J/Zmhx2pM9YEYKA7U+gzBLWD0pv7GRr6AHOixtlK8C4cU1a72
d0262E0seqPr6XNV889absSuLRQc3nxfieZ2Fq3ilgx8HtQBvtsZlbusInhRN2BHUyid/blR60e7
sNgXx+pfZjBoumIaJ/w8lFN3tbAyv531ykuTmHq5gpp1FMdspxZNfKel8a+ONpprRngDKcUYYIaW
u1U/AVRrYqgPqA/q4TWuHeNk2sdKc9QSFrk9a8rAqOsGZXD6Q+vzV5Grj6Vun0wLJUIQN3/SC8bA
00JugfNuP1MhMIwPQUDXsmffqtSjSZoDGQUID7VTZID/BpAC/C+0H1BJ+UGw2UPvPMNbMs+sx0do
YAfazIeDhclFl9hj5SblhEebzvsAYTfoO35Dk/qrWc1pgK2b3XwGYnIam4e+UJ7res58vJiAwlIM
+pKWWJEWmfa+GpNvPQgdvD7pQPgRmc1t0ylqGJMqe+inpPRbUjphV9A3IxuF35SKdeJ8LvYoVEf7
EnC0X+jZ6G4UO5BS1Oyw0dsSipV24enR9ISfc0w69RemjW56u/sBQYg3yB//apwY7tnz2WWjcyKt
E2Aa49Wm5XORzYqvjkBNp5rzTOc66LL0F7ort2luHLO2vms5/dHb1qulTDdarzUhxKqfMoI6iFV3
TwTQz1w1b0ut8pOUHiDb8JxOoJRSm12aRIWr0+5RTfUTNaoZuiHVU5so8EIy3uqQEy804wFo5Gc6
pC+j7mQeUsMgYs6bcJobjmlrQD7E0UlNX+8xLDKpO6YgObW77M7WobcyJOw5odU9L+vvWquWrjB0
YOprzLKAis3yutwBn2bJbjFT+WSlrAiA93/SU+OEgWjdzepyZxg9Bhr5/GWoaAEgZg4mISV5EKyx
XGSvwkcdGgy4fQupo8gyIWBZgFyosuev8cDvGlq8ZkY2QNy2Olpt8dyqTb+P+wQ6pRnKkcOcQZsK
uEjbKWo345ChjlHlCDKlCnJa7Af0MIt23kfUUNy+pL8hqqd6oKI+VqNZu7ZVfmkT/gz58ADjsM9V
XCJeZ1CXJuMpNxG4tU6or06qPWcR6GMG1LfwluR7klm/Gj3H/FdXfskT+tlOHEA0MzoFhIj9KIZQ
abrBjRQELKbV8OA0y7yG8FOdY4wYnQvqqjlOIPpALpmnGzEhd2lraNvpINMYoPkUN2HWmqB0FkGr
UAjBJXSXpvMY1FX1ADq475PoDQ86PL3LGv1ZKRlxiRXnbmNZAuxtQKQyo/zOI+tkOt23jCaIG9V0
sNrsN3ZmCIA6M129x/ce27n2EpPF+DSmESp9GaDB4tUATgiqP9Gk/B41hjezzp87eg+WplCzahFC
iTAJNJ3dgrwVAXh6oIr2K3O6p4EoLk2cuxzQL5ck5Fs3YHzSEc0cADvVeqNqNqjKOxwobRxERRem
G4se/H0RiDvG1ua6S1IdLL6Ug28PhHRNOfgagukIffaiD5wI/9QhGaivbPaKzwlFxr65z53psVTE
z3aYBDS3zB9MwcthMLFT+pgrwdygB1HYyp0GRL4nJr1xp0R/VGwOCEjzpPH651BaRz7kL32t3xIA
xt2aa29dXrypDsqkVvtk5qo/qdWXiLGfWY+CZzrBE40auWDSW79oVjf3/0Paly1HbivbfhEiOA+v
nGpSaWypW/3CUKtb4ACCBDjz68+ifM92ieIWr30i/GQ7lEUSSCQy12Bw7M8cGdsZX1173OXm+GLV
lgpLn/iI46bxEoU8tG32w3JZhLmjGjaNLoISPa6dVCrDEzH93jfNNSPGlWrXr2Zp/EI3fggVRXvp
KKmibkipV6TmbZySP47q7FKL77iaf4eAB85F1bkFbPiopdNBS+14P5h17mllftYMKFFgVUyekRTf
FTLtGzLcdVmxywFb5WB+uBq7Mp3mN7OVMspiuzrzypZHWdj6j752BVooaDLuqoIXUdwM2osSZ2iq
qAM5ZWWXn9Acg3t6P77wkcPPYnLMh6412idNr8ozsx3lMILz7/VNz19Rq43HlsawpKAAIoedI94c
ONjDEMGurPuhmsZ7bmrtuaejtWMVZw8M5/I+jQ1gQ0Xt3pIeJmttPPFfoDg73KurfJY10yXzBrSa
IWJiQhrXoVneeZIM7twwnvtBjWXeKoWKDnXM6I2s8+EoVdGdehuZz8ERDyWNoVcDpVEqmItCaGPP
G1agrGtSL4vTDG8TautONz7VmXlUXChP2gMIyUZoG1joHOcAnKBeUwVddgy5d13p7iojvYG/Jkqt
lieeUAoMxfKATeRIcrTe66q5ibue7TtN0Y5sag+khT6XblRFwKtCvRoV5RmtniiZYt/qcKChwRS3
lQflv7AZ1bu+6gOq8Geb16d6kkezVoU/WC1yBMeMVBrs2nLiFLg4J0wlE8HolLeNYkOndXhjuaFd
6anQvbZx0KzVsu+xZlVBLptHrrSAG9gQuSsSXTtIAMO9cWjcvUwqFXtfZv6EPboX2AkeJ+hplEU1
hX0mvxVqUz4pTVecWqUsIxHnInS6yvGkItSzYQ4QqW0E9/Ney49cQwvSKUsIXTbtqZGAHVgQ2BvQ
JgzIVBehYFioU36nkDIJSoGlnsmJeuogb2zgL7xWNrkHV7QfhgaU1whebuvWgWAJQI5SYo2MN4Zd
08DuOKxj9VzcTIIDSjdC6sB8mVTzuRkoHM1Kf0zqyLFFHnZxnXhTD3i6yunkTVMhTmlbfLdN+cDL
8qwVU+oxTg6SteFQPjjSCbg5BtOg7EccRR42F8RcqWsFrpu+dI3RQDTjT15hvxb1g9urZSi4sxtx
EJO43pu9doOuSlQqPEyYyTzgFrCjMxybFPB/TGeGLn/htSExkWl/d6aFFIJukommGaw0Wti8pKT0
+6l5cKoKVlixOXrcxnUrJvVbbpqPNgQBLS05geL+NGXjI5mUqDXMb702JSdY3uJ+2+l7dVS/QVws
PbkV/Y0j1D5MkDnyGXVoMKtmBKzWQAxIxCProItH4YQOyoq8Kcyk2o1gKwODKYFiapnqjX3zSGt6
nxrQwGQy5LHSe0oFDYoGyn5x3V+5Kvz/XCtyY74DEeaqy7TX2MEAiNAxkHb8kFjWHQYb15lp7NEV
3Wc1d/dUyXZysE+9qfzQi0YJMYSqIH1pPlMUguCvQeWwwFLPIEHYPHQxCYQdeyQnHq9oFCONQcjb
o7nErSpLznU3kHCs4zsu6t84bK9YTyOApGzI8KLmT+if2B3dkEg9x0Wkv6uGOWWWO9EZgM1KQCs4
TE4Me0LCltHch/PqtnoRRJu8ys1RiSn3xWSfUOO/xW7Gr9USPvUducurJHAwpEE5zlWvL6m+c4jZ
eGZhCs/RB4YD3gUek+HdZ52G3KaQxsvQXD42KK82buqrt+jLa+2iz2E0OC4niTQ5tcprD80kn0GE
xLPL6bmH370orDDTc18lqurpMj31Kdh6Jt8QX15rS1z+ikWPsanj2JRwjfMHd9qbSOg1MTZ6pe99
+K8u8J+6ciLL1AJwyZkQOJtRdr+aU+MBpgw0hmVvavqvtXYM9ArMmSsOPMaiV9YMGU+qDFOdsco8
Q/0dd5U/FH+kdds7TvB1A3X1/UHZBnoms1brUjhYCgViNjUOECyQCadWm20pSW9EWEoGQwWU9aON
dQKawq1S2eQbzzT69H96DH3RnXJF76B6rifYZXBs3V1Vb0gSrIE+HQxH//dF6YsuDu4xNgN4ScEi
mL3acQMB8vnds52fh70FOsHMAE/sWxAbfR2mINzfolytbzkdYjCQEFAhpbFYiGKEcGqiqg24ZMdZ
ynHWCkTvY4IvCMCYlHv/54iLbrGZaXBuSeg8E+vD+n5upOJouS8PZaQ0/4YCC8MTA+gVGAvPit0f
W6eS9/1Y6hhApwYPQN301Lo+NdkGfnetx3gZ5VPK6LsugwsfVANfTQdNjxgaga21kR9Xu34Xz7L4
VrhqEXivAouTV68u7zyt3ytyL+FF/i9W/kWcxReSklhpHAM8WOQPXRYN5Z+v//7a1BcfxYHmN1DV
Gsa/Hz8KZBVbhhYSaLFeH5b3HK4w6QGZ77jNxlyjMn6ItdhkcVU1JfwHZtrwMMLZGqhc3/WNh/SA
tg+odd6/Qr99CLlYc6OWMOYOWA2To2i4sBRwX20saI73bXN023Hc+F7rmxjsVtC8QWT/ZFiYMCvp
cafv/PY4RVqoQl5hvDV3syVYu98aMa+u9Ytgi0HIBP1CfSQl0ruCmmEsdEyCwUEZdL6x3FezPKys
oPdhwvJsSQdNHdLWDrqCvpKjIjG+9crj1+twLYCpKtBMBDocCOMFoMJUJoubDFzJ2mzfVH24NZzy
X8yxITD5nxjLoyonpZm6do4MT4rhCYI/YGzrjI9bkowbz7I8rSgRAsrDBLObrvea5t5lGylujVsC
aWMb0BOwqCEbsnhbbIJyjj2Z9fsArLa8v6blZY9DSg/TwEX+htEj7KC//kgryw1lBKoIuOxinr1c
BTZVXFFJdB9V9mg5T6l7ULQt35DVGCAXg5OG8c0nQRR3yu10ShDDdphnoGNh6VOU838+WIbCF7yC
IfYCmsVyEgubllK3BpimkfGaKkdwEna55e4mslG/rqFPXACh4DrwbmG69CQeCpjFoJMPQf6f8FOP
9ADzgltUFof4IAKheWpYBKMXh+LU3339sdYyEULbtgl9OWBil3wZuzNykc1zsDKc4aI8GPbarQHz
HrBzAmvrQde+G7S2YesMBT1Ao+b/fokG6IhdQLZwzu3yMN00ARwRYa8XR/p9G6lPAKCft5DNa+cJ
dHP+jrk4HAtmxgJdyL8qd8PPQy6/gx+c+bPukROlN7P0xdYmmHPq4rrggpTsKi7AZtDtWZTvQnN6
Z+qgVdKpbyyZ3lQt5J0VNJUJhUYeqOrGZl+pND7EW+R4k3Cld0iDGi0VJzPl56waDC9X6uva2kKL
ri9XbG2keUDqPnEnJYzcNBXmH5jjNwcgK3v4gB/YKQVpYAhnLXj7OTk6EZSCok0r+/ko/vRiL2Iv
vmaplExCYHa2y1BhgeMJw5vvYXPdPX7vIf+5ieJbu/oBgvb34y6+pSNVuE4PzSwwWb9U0bB/hQJG
UF1LCFiRf5U+ccFATkP2xFG6KLWM0mFjxgTqeyZiaAGnSbNrGSYinlKbv77e/StnEIxiMMLFGAzp
zVrEUnLZ2Y1E72RgfMcSF9a/376OsEam+RBiUc0NbukOUrFnenxz6B9nb5P8kOzLhy1iycqFGdJ7
EOvFlRnG8driKxlmr+pVNw4QV7t3p8gcsDaSW5G80GKLk7G6Ii5jLXZbbE72WLmgxs+03vlYZcZh
QCrxx0gFzEMzf/4LuvKHp1uc5bzr3aY18aVGmnkTRmyi/+dmuNDpgYQIoJCgqH067Ya+HE1GsfD6
6qlSHtRhiyvzKSeibkPKwJGNA3V2i/2Y/BlcZGPi1IPvjHs7s+3fREzOtXDVaieIoT3WpKJ7Q2V0
g6LwKTcu4i5WOTEnNzUZUFtsvBWA1TUHzk+JeN1Y6VthFivdggdeV0JeANYmdwwTo5nuWsJihh4s
el+4L8rrEFJfQYbavKF/SoqLJ1zcX6BWXpiQbgVk7DyiL+FG9A7sqhCjj3cHgT0n/7TGQ0DYkVvQ
N8NR/snyr2OxpnVdXftVKW7j3vJ1W6ATX9x//U7nVf0h2c9K3yaEnGwAEc1PrmoxtWECU85gdLXw
IODkS8v1m/I4VU91eW55fsWmH1+H/Ly3FzHnnHlRomjWZNVJX4N7etcACVzvGkATPAxXjtk+v2E+
4CMbET9l4feIpmXoYKLqoGB9jDiC7tcMtv3uFvo2C6Na35gH/0nT58fRe9i6Dr7vs+VbBYYLkGCc
34AdL3KJ6KpEWDOlDNOT9s2a/OI6QU/HBogDYOcKKkvOdyMy1GAIZ9vvbRnlT1XgrABswr1Gd0DP
+3T71ccaJIcJZiTODOimvSetB6hlBV+/13eN9uVzAhgPyoStzmLni2LTItIQJYSpkaXBUPVrjx2A
icHonqdhAfSDCSxSmIbEr0JxmAaPoJSACTn4KyClgVcU1IF9nDlTW8Xh6vNf/LBFDaM3JSOWgLOS
Q80jhliYJDQHy038r1/A2rqCFj+I8JaFY3F5EUvheUEKOdMPIGnqjmGpThsRVjfLZYhFzlPieCRU
RYg6HALhYmAfzcI7w1GLqmKPF5psE7Lm7fD5s/79WItk11R9LeHoOKNI9QjT1yTx7BDNyGBoIU2Z
b+zO9W/1d7RFOphVT3Jr6sYZZ3MEyOh5asZn06k3sLFb32qxVttcV/phwENZ2imB023qbNmOrpy+
KigoILBB9ESD++zHLJMmHSblA/rGMmudqED788oyRHrGOMYrgK9U8hb+R27jvny9Cj/fMLHb4XAE
OCzsxx0s+4+BXW3q7ERHQm2CvwQudAzZwN0mOzTyHrfMej6TSxEORkdoj+PAADhx8ZwkrgamTgg3
XxAKGGaPWdhkfvqYokE+n7/kmZBDvPWUa6/3MuxiT3diqIbaxAxldubCSMBrjH18gG7djepTv3tE
FvExBD2BxrJFUfxU+S6eeFH5in4w+owCBSzoSHeArTlh3LQZpF9SGNxINX+ekqGJvv6sa/sCzXkQ
SuAqj5nI4quaKTxS4hSGp2bReYXCrpQGg1prSyBlK8wiwcQ247PQTONz58ZJjkZxE2+5x68VGbBC
ArkTZSkAZ4vjMGtMbhcxvhy/ovv8OEPSjajZ1LRY2+EXYd4vShd1hU2lKVWwuX0yqF6sA1LlPn/9
ST536bEQwPKxADMGHhzivR93WtEmtTrqmLKR1jSPErD+685pmM9M4IBoJslJqau7Ik7jb2kji6gu
XeMsRgqbpK9/ydornU3AsO3BVTSXbR7pAojVC0ziRuh3qHt5akIM7f+5NTieFzSJOblojgI49+J5
M8OiA3Q0fFLwW3N0Kr/p4Mjx9bO8iysvzxuQO0GIRFtzto/9GEV3aYE2KmYfarODlm8NZNgBDmon
Tff06+k6vVJepYNpXxFsmx6tLH9cadEHAAJ2nhUsnrCU1WCiDY3jG5pEUjywclB8t1XT3dcPuXJ3
QYIGLh2SfSDc2Ys4savGsT1LRnFxbslrBxwJ5Ow93Rg3KoaVXaBBlwcFCVR1HUjmf3yZKalylIbT
AMhFBqPGrAqBkNoqS9aCoMCdhwToz+O7fQxiEUtroAE0+G2b7Hq8t2Cg2RZRdiXhg3bxnyDW4jYr
K05TJlD6jHAUdQTb4d0+lURGzmReTY21n0p1o0hYO0oxoNfw8iBZBp+lxduTvE7Qwm0gD0zDVDtW
h3YHTEmQ1z+AKAm2ZVfWlh86fFj22vwelzcTp7WhsWikPQAcdy0Lhf1UbJG3tkIsEnwmhqk3XHCC
6kb3ylqehDsC52tvvLq1JYH0Pks1IVt86seOYDVT0QFSiqnbu/OVfPh6B60HQNvEUuGvBMWOj2tO
wFEXRpMO7FYJfe4GHoBQv/EMn3tpugIi8btHFLIC9Nk/xshaQ2GwRIA/gWaC16DxPXGAoK8tlnro
7TwWevFnaMlVqzqh46b7r59wrdjHZRyWbvC/gabzspBzWEGA2pDDe2U1Kz3w/je4l4Y3a6hXu0J7
1PuNvLR2pAEjOuvEWHDHQmvv4yPrjT0YJVUBSdQ0L7PuS/NoNmFRgbvBDxPYOuktkcVVk8ThxtPO
C2+R9hEZvGooz86c/kVkkti1k47vT9vPPb6opkd2GiPEjEgWVv2/yIwQkUHyxWzks4M81CdyAaUf
zAMBqfKzgiU76OCLjSifnUqwhiD7rULvGCOfT82GpBmasU2n1jcfoGp7XUVJYAJxfp4FWOiu/5Fd
T7j1d+c49s3Dls3Z2ma/DL7Y7BLcH1zIFcj46W/OoH83pfsL3Jivv9yc3T99uIsn1D8uGTXLB2LY
EA/TdvIwIxXaSBy2Hd7X8j9eIQIhD1vQbF+E0VhlTmaJWTQGkTmsI2kTUlWSH12PVvCQNuQen6AI
QXks7r5+wrVccxl6cdcYOteE7if6sy1LYBen255Z86evY6yeNZdBFusfbdhM1RsAI8ke3fR3glze
wM2mD3jY76stxuTWM82v+6I8HtDbtuy6b33KXt3qVMYbA7LVpXfxuRY1gdsqEH+dJbh7cttnT+3w
0MmfG69sfiWfVp6l6rMU8Xw1WpwBNqVWVzDMi//CCMLLHXZDdwYQ4Ic6GqQHgFZADtbkSZgeHb4O
vrrqL2IvtlZFC6PTLczkXOVV9N/tIfbQ+/F0wfxaOEFp/UzsLW73Widxrgr+88DLrcbomOs1Hli7
s1/ze/YsbwtMkU8FihItSl+NK/2pSX2ymz02/g1UaE5mF/EXByLJ7SlhLoaB9sMQWNB8rkufoLnQ
BkrQJmigjnt94z2vn4IXMRf7Pq2M3lU5nnkmMXcP9Ji8uZiaQ51nNoy2f9fJP79pf3jIxW6XKioK
6Ijjpm2APTOJe5hbBZU7bSSVz3PyxctcbHgHNj1Mc94nq/EuP6n7wXPD6pQe5kZNIrw02lLG2lqz
iz3PIQPGW4lXmRy6KyCSzsB7X29n6v/yZBDnwRgX0/jlLSoBc4NpNZqgve3Hj9pRQ9fXCereA8kD
RLwITgaAXX29H1eDgsSMoRYK9ZkG/jGh2WmcqJmGDUmfugAk8135WMD+Iruepfhn9M2WNMtahrsM
uHibWi1VoqAe9N346AwVkkx5NkV5v/Fc83JbJrnLMPNHvUjUBgNjTLUwDe9B4DBC9XW0TmMI14zQ
9TN+MjN0smETNO/3rTnX2hnxd2h76Ww86THlmFbjrqD1HtVBwdtyuFitN2eNAohMAjsFSZ2PTzdx
AZJqosFSFK7sBsyqwPc8ZBAk2p4CvN91l28SbQu0FtCpRN9psUKInjfOUID5YAJUOStW+dUVKFBX
KK3h7sRP+ZH49Kp9924Q3GNvjlfcgpEUmluu1KtJDTqokMWDAMksavvxsVW74mpLsPfHnbWjp3oH
Dtw9PbRBsq929cndkD1e+5CX4RaHVd5gsWrv50bxxC2UnxXZqnPXlulliMXRxOoqToz5ibqouH43
B8BbTYLxecaKzMIP/1/+oPNf/fRJL97j4kAqNEdOypxDZ7TDWAGarRyMmxENRbnTVOgdbw3zth5z
cRoNvFeGvkWVBo+ZWRIMXN2KaY9EJJMfg1T69eZfK3AuX+riKCqmsoDA21xEgWTcqY0HYeVAYK0q
qg9zuw24/VpCu4y22B+SUndCNxNWPi33oUmQwnEKfJp//kgueofomM57cXk2cHCBSnj3gsEihQfk
Q5xxUNKuIVfgle60+zrY2rrHIBs2OfN44tNswuAyazpY6MIl5WfFn4QWfv33V4v2ywCLD5TJ3Mq6
CQFkMEDzJA/jwDi00Sw0T6MtHNjW0yy+j9PSfHJGoKYlZfaOtODqpqD/bXygrSiLY82inXCN4R0n
+wQJPk8H//Xrt7a2zi5f2uJE69HJg6zgHEEfgj6ebmsLbEQr//N1mK2Ps5wAtMIdSmS61ncem+Cv
q6l6P8+YqV/ttoZCa4kB/SYoLYBAhDn7Iv/VWmkRG4BsvyUgGsP5hUDL3hU7dSzVQK/EtHG/Wj1C
LgPO3/GiLigpZ9Bp+H8wS+KBt32CJsLJ8MoDpuwQgdj4av/ldf79hPNnvQjoWlmByTN2bvlGLXgj
/6XWRrL9nGxj3/4XZ9bl8y22Vqu2U9zUgK4O9UEdRg8Ipo2Vrq2dHpchFhuqcTiUsjBYg+k8rtyB
+2BA8iCo/STSDkmE6TouGWwP+P4tlGQxP2UhO28Ke89BlkfY5Y9Y7Le2IHnazhBdY9cCRATzrc5D
EUQg6grOsC/9Cp/03QXyX0yNAD1Dd1bBpAOee4sla0BrjScmKuZ3E919s5+OyT45io3KfDWhABAM
+CoIVPjn47rBToDMjuGiMnBSf/6S3Kw2QqwW/zPo+H9jLBZLT1NXJS5ioEiWhzwk1tH156sGiPIO
UGAVZsFb1fH6hrgIulg+fSJZmcQIyqBhOAU8iInn+tPR3TW7fnvs/FnTCBdG3Kg0jBoNdC6XiIJM
ISnoTUgxmA9EasCC+MAVYDGgSuBnNzgMcCOYrmGGgAE4dCN+KpBM22H+jnmFv2Wc+F8e/u8fs3jj
Fh2HKmb4MU0EB+uQHl8hk3Cg/mxXunVvXW3EXz754k1z1kxtWyMY1Dn84Urfz65Pyd7Yb4HXV7P4
xStebEaweqUc4Ovpp2XiEe22yY7UeKzaX18fTat7fgZlYrygw0R68Tym3hpp3cStXxrCErCMy/jP
PJ6yHZR3UwvSlJb7u9NL6n8ddvXgBe5tRjnDa3Y5UCBmm8RFMT9dB6UDFfUrHMI3Icgr+x2zW9VF
pxahPjlCEoz+asw38bHEt3G4puKf95vx92G/YcF5D66Ii2/ES2tMhQuaDb1uDumxwrAbknanraXw
mXyKm9llnEWZUvM4riCoUeO6WF1VB3oa6NX4xAOxo+cOSMw9Kn7P2dcOtKNu5mNitrXdOnWdlaVy
+SuWRQwzZD82BeI5du8MEFXIIStRQT7MZ7muHkxWlo+pI63rrB/b+BDr8k8LBFAIolIDPUuh0cLT
wK+/h4iZanrJmOSFp0AGGsIQYPp8xzQyrjxUsYkIXegDR3KKoSEBABE8oCroEXRqNQVQ7ZB+rkxq
JNuMhtyQT+2kmJAuVHmk2Fb9TUuM0kuVzoXObyk6sbO4eE7MlELYZnysJxAyu8w+KxAOOWVFD2tO
nUAfolec/qyWxY+8cJ9VWM5G8UDLoMyF7Y1dbe9b6GD5itYe8hgm3l3VNqEyyD+6JomvE4s8EAh6
/EwKEP5T3siIUygrpGOej3452CB/Gga/hmVAGWDTJRF1mCyAQ0y6sEqAwMT7sI+1UWGikDuqDukq
hzCPVXpxhGCcu8/7toDMeqZbP0CB0nB2lck9hljA281ASl5mILLWulk/VFnaD57MJvZktBbKTanK
lwQEHG2jbFlLvR+WxKJ5gFu25uSZ0/oD2JqzwXe6gywDBgXzNRv6TV8njbUJ1odw2sfzm1aaSisT
4TLn3VJoOvGo9NMzwwRrPu7G1JPX9g6HLNip/+aQ/RB9UaQ4LQx61QrRZ/Rh8prBy8sJ0HWHSGsB
+OxWIbFSEn4It6iqC1NPKn0OJ4PZ2LDdsZt0hwGwNx7YHVRlNjLyeq78Ty5b1kb9oGkF5wjHoBlX
j+Ja4dPGI60k/Q9PtDioXcEavXYQQmsrFlQE0h5wW+mjzGqev14pc0L8WMmqsEDA9Bb3bfRhrcW7
U+DikkKrDhU7yGazY4wM7aO235QW//xEqoMDzHGBLpjhToslMWVdrEpWgx90N2tHQ9JJQEbh1sYO
mNkgcPG0ysC41r99/XgrNy70ETDX10B4sZDUFgdCz0ZNCpKiP2KEZn00jlAWihCVhmaxc+/GYNtC
Y+WVXoa0F6AXIx2oWbWYRTSMMl+x858FZG48iJhwqNd03w2n2LVAI0JyTd+Q6P5cCsHtAZM1C695
xbxDDkROZo8CAUjLYwX2iz1ATx1XoGSr46AZK6UthCkxjIenC2bxzhJB1JatVo+uJXwKy1SPwi67
8Ka0hr6TsLWAUD5AlbAAAWxK9X0nm9iPS3hgeAkECz0dgiwBcJc+bToeCQkuCKNDdpzU8k2m7rXb
1i8qk49KY3FYeaLNKrPnsoCwEhRrkdXc69Zm4HFA+OBYomzySp5/wxKMSJID5zO5t7HaaN7E3cCc
NYlsFc7IA7SbaA4cSI4TsG8foE50zWj6WzQxlOXiyGWU7kgR917ZSNxe+xLSh2JwvEHrgFwTpeIT
TGI4caABlZJIqSq/F/mRqWlYxnqoNjAAYCL7w53iMI7sd2tQ305oNHFlXw78QDqcP2yWvyuddsfz
NNlnQ3HVGq3jQTTN8OlUewBc4PDmNeSGLfKGQZrq1waOKZ4ZuWcX3Q/pJpnXJvhfkwrGHrLLPNdw
ThaZQmrnN0D+mj6mxLdGnGdw2K37ndWKe1WjmIGbk4r3oOLiAWdgLwNlyjeIdrKs8Wc2QIFIdiQ7
KQX8gotOgoWT6TLIGUAkZFba0iYJP1+egmkLOa8j6TPwA0RHcWz3tRcXwkCJiuuc6jJciEHXzT1m
JFnoxIUZIgFBOkUjv6lpQ09RIy/dlPyyoXfpKN39OObnkVvQIR5sjmJX0rBGa9NT23aAfSurQi4U
3Z+SBPqkLuwNTaj7RYWtql4jirdhYndFrYJlpufPRtlArQJiRQDb1uBv5OWjA6W4iPBCQnishho6
fQHBg/vCRv83VSZIm3ZYlVXa/C45fymTRIa9YpZXaktTmDar+t5mxAxLPc9Qcrl+XfBuj7o/8QbO
r4wiyXybTo/u8DZYwzOJ46OucIitx8lN2aNQqcsmgAFBoNS/80EJwZeMBnPaWdaw08ZveU/urTgO
Kqu5zpLmimr7NBM3VZfddI52B5mve/ire64wbqU2yyXl5I1qpX0AOt31Ck2oXmJh+9FK/IGaLeBO
ZfFmuk2Yqtw6VLVZ3EHX1AoHi2S+ENqbBctBKDx3e12gVINkJFwUiR6D1hZ7DRzd/dGJjaBwWh50
GMpAhQlgKsLkT5njm2ayeSpt65hP7Llx+iiuFdRfcjjaDo+YkK2ntHbILPzbNClbL2lwp5W58EY1
/V0MNQt0x6G7qrEeeiPblUPpYruYSdTn+Gal5t7JHPMbCXZ0RIiSBl3C1UcjFnVAYRryI55c5hfp
wKN6lAnowxDaZEn5OLTa3mSm6VtV2UR94uoQXgNyhxamz3oMu8HvjmqF3rPcfshr58RNyN5CdS6o
KnsPLhdE3R4dLo9iQhHRqfe2awIiXmHIlGOUlpVSSTzdRUlslhSj88L9mZcjSB3jaPmGk7BQ1hAQ
k5BD8OqmfIFdGDzmWyUcRuJ3DB9IsfmOVuQEJqZfqwr062JPTsONPRHX560OU5TR7K9NFHC+oUD8
mCSZ9LTeyn2SPatsQIsJOowe6Vz03svxIdN0+JeqqeJVGoXMTdt+t5waDgm5tesz8j0btQKCmdUf
8GSvCk3pPGvQrod+OEKe66zDsaF3sXaUW5T9AdTUzqJ+yYXJ/JGT2FObLMEx1p3qlBwUc/wjXXxO
aJC9wirkvms10+tAf/NE5sIm6iXVmWc3RtjU3zuIELqT9ivru0czaw+qXe57OiQRstj9VMEgYCLx
Xdyw+yqu34ST3kyM7tQkOQ2QTesN51aBVKlm9iErzZ2AZQH+0q8CAoEYwD+AqViGOvjGvttkUIiW
tYLTNIOMc5ppXlOVN8UIeT0tifeWTs8uqR5gqhMZTAl7le4VjeW+BLh7ZO4dkRDMlNwIHMlv+vFn
n4IWYLmpfdNliuHbmn0WLq08LL87O4E+alO/4nvuzL46UwOXojFvnuw433WT/WK22kEpdOEbBpab
glwF19Sog1AeVxNo+5Kfk4JiK097N3DEYO4aJT5rifKYDfZVmVYPlpU82IAqNmp7LDs1gnvlzmZ2
Gik9+DUQMiWBG7fXA7fCyuo0r2eZOJTJyIIpTlIoRU7XYoxfUKA+FCo0suEe5Nl4RK8vKuCyk8EO
CTPGGwgPVwFuqWZg6MCg1NmvmkI2zVDSPRHKr9woXS9TIR1JLQ79UGd86cZS7ppKLz07TQy8BU2P
MD277uMyMpEp9qYivsF4PnLbFIp4fYIs1/GDbsVwQ7ZtQGzgemRks5UNsteUlb8Ts/kl2w532D4V
e3SqkR+Uwh8zJ9CocyZ1F/aTCzc/1/Rk76gwH040n5IxOZg9v24IlEE5Vr3vZDGE1pMKpQ7n1zZT
uF911PGF4py62BpDPk3wbRhLDTqT6c4iXeolnRbKRB7rqrMgODxy3836G02dBRJlG7hEvVdi7SBo
1XsjZLJ1u1YC5V1OVI4HF1qqQc2gi5TxPST9rABqTB6MlPed2zybcSM8KOpFMYSVR1Pi3K2E4o8Y
Y2dKjp+b3ia6InxR66gCoOR4izrmmHRl6unwOIy42tNbEWs0GA0FzLdMvMSQVd4xJpRdHFvfRGb4
ZW7taeHuOr39aRT6t9im57GFgn6TBCyFCGuOFKEOzdHpJ9ure+s86d2tFNU5q4tDBiZuKKSLGXbu
pI8FB3SZDoq5l7apn7IpV4Kk7EnAAaw5U7NWQjPLWeTkA9vzgj01GRAMxOHGLVdyVO48P6tGRn06
38orU5WnrM8sf+yS7LHIEgWnSka8NNM1tJPBcnAxEkvwJa/QZn6ZuHZMLUg+lGn5veOokycc56Oa
o4xMp25X1055MvtGQyFFnGOs6XtY7NxVNYBiY56cUKJCvy9tsZMkxijjYx93idclEJjNegidOm2Q
xYPpJ6a8w7L9ntLhf0h7r93YlWRb+4kI0JtbkuVVKnl3Q0jT0Luk59Ofj3P/+PecJUF1ug8aWOhG
aymVZDIyYsSIMUq3TORfSaE0x86qDoVjX8dqqV7FufVbDTVqR6lt3amrxWqyhkVbt1NWIYQ2t1en
X5MVXqnh0tvVuscqkLBFnfVXlNvln2i4dutxlBw3DPXaLRUbZegIfc0+Goy1CCgHEiyES88ZjNHg
5BX974ic4VjOXXLbzVp9qFtYaJLpSB+6naY3ilILTkOKSumgOjNik720bY0w8fnsWh0hP6EeikiE
T1pnjRunq6dDI1sB12Sa7QupZSZXEWa1D5R0QrfVTvXbKkhfgcmyqxjr061R9CzT1B9CWCgAVwNq
uwMhYSgyONqSViMWLymBJ1cou7lWpsrPjVFqO8duxE0bReY2r5xkI/F139fBKMUuQEvpmylhqdPr
fodbR0fQ1HTPluuk9KzZMrZJMJsqd083vGppExxH0ybwybow3SgZpF1lBKabF/F0KMaU2cWull0j
kIZV2Bby3ZyjPi1s+4MUJ1lN4yiu81HuEMgfo4IgWaVI7pdDcW9myELjEoAgczPBMwSh0m8Tld9t
qCI9ytEcbZ20x+0izn4O3cjVYGoo/LporjbgvGOCfI7cIQgKpT3l8Wm/46pGmLIwbkyreGSw71YX
8YeqT9uJt4nkcz+5+BU9yHF3w5l4HErb3mFqO66V2tglWb41LOehJs8L0qzCXwTPgElKApdx8pAQ
Hh2R/l1HZb7NLFx0EqMKV20RbIx4/l2Y3ZGaZ5ek051iNj/UUfml6na7UgfkdNvgKozZ7mBXSMOH
14EpNW6cd6pLBYHScnKys/opE0XpTlb2O+zHK7rGJGhlOVPpyFdJhrOpKBtftjL0X7WKFyK0l6bo
Q+651G3D+cGayDnTtDjMmuPcVYV6DO2IorpMHue+vqYw4mfViasjjXIfb4nIz00sFnTKuthCQH8g
a5arCC+a5s9t0kGVbcLcq3vrvupGZPIna2VLOCNweV+niFC7U6z6+TxushDV6sHJn5GlPyVlTi4K
NolaztNEzcKkq4wrMfT7VWg6e7WRBjfXVPTaq4+0rNZ1BOEy1G5sEmJXGNETraDbRJOSXTMjwZ9i
aj6H07Nk14hlywjRYaQlrntN2FsyBgTVRYr7peDoDNNUbqogCYlfQt4WTu5X8njTLaYpDoSvhjw7
VIebLEOMHb1WkiGlXafGnDzwuaDBHo/UeHn1jiYnc54DT0t0znudjdkmijBbE6OtbCajRCwj7sPn
oslena5KDk2UjF47JGy8myhYMqKm6IurCk19hkvrU50ro++UpbyTpNL0iymdfGZdjR3uzu91qwk6
FzXejKMkr6iAbrqsXdTIZ44IQdZWm8Qrp0H3dIMDOTLzSm2ebOxASG4kaOd2pvlzUqRTlJtvA0n8
IKX3al1tJKfednP9MTFH2hGbrDj5ibKrjNeERAKXhz9NMavcWlZwyq1Z3sVDt9WNdjej1psV1VY0
1km1WKaQ1FsjNUPA3eQ0o6GOaeLJcrJtOMuI1c5X9JV+ZjKl8UzfJeis7lDGFkSOWcl2Tcp/c5wI
Dd5oHA7JmH1Q1JXuHDjlVm6g/miiSu+x9ipXlSJuu5S3UdsajFhE/A9Rbg9PwMXdSnO6wG9wfuJ5
Jb+mnp8Y22TcIh2tn4peazZmogsGK8zqQxXcFVpN6pmH1bveGu8Ib20dClc5TH/2RfBgh4PfWeJd
2IJCMt44MeXN6GybCP5TZVy1drc3E1N4usgfkilalRFYucDOQZGxHklnUyNcIYIGA+1Vi43Ua8IS
QQK9OWl5/TGSXqy0QpF2Y50oqEfn2Sno5uqA3DkoQTijbi1pYhUGc8M4SK/zMabOKbKT+taYamlT
he14PTtW+CyLcl71hEvfHPLVgtBEVr6aoUzabbxHxnar6dF11FfOaz+r+cZMqSWqJrN9MeXKNlei
5C3q8mJVc/WvpFlSj3UbmzuUtq3IJZkfPgZtECetV8PfAfPWkZsPIqGG7JlQF6ikh1NfbS1ZbHqj
f0uJ6yNZKT4UVDV6Iphwiaa1GAKEypuWajvskEcwJbcKm3YTy216CFFs9jM7WDOZ9mHWxnUhN+B/
MyLLUWF5Sqnv4uXQFB2pjTCoHwbxUIn5WcEp0saCK0/aw0T2ZJWx38TWJqjUtRH3L5jCkRWnBeaI
hTW6kyj93igSBOhzD5H41o/lYrjSrC53SYJBc5L0Si+NEisIU16nWLu4AlTip21Lx5ACUoonUt7o
VUjqq+OA6Tj6EzoEPxi0DX1JZrOenc7joUqxGm0qP+uKU6yOt2qBKFetgzvMhnqN2H+N90X/bJco
Nkxya9HnUGz8FiJUKhS5X8tJ5Fe2pO6nZNqotXZVmfWjotPuRtpaYS+u1fUvCqFiq6YSSpyz6VVS
thrIO/r+h61UPxFLxks8j2FeKtF1XFKIVnx0pyWy+8xlxrzF/h6HjoZGb/deys6uaOKNFIthU4eS
4Rp67prMhVJuCN+Yiyu8vLf0o28GM8Qffd90J7TwmpjsMXSuGMMkZQUugmnWB66eb6khHbXeU/cI
Hj1MUBRXXPyC6Fgmbj8EbhV9xKV6lKRhP6TGip4VAgFXQ/2r68llFcOP5oFE6Ckdd0K/lpP7KnoF
IbE7bZ0h571UfVKL48KzM6zDKN8wPeJFcHL6+N2ZfpTiKjPucq5jDRMaiQvMlj1DiTwRXdkkuobC
QFCSrmOVw4HvTRXF7ylz7LP9pmuvVtA/qoSHzPhtd++acVVR2msTZi3RnY6lXG9/oK65YlJgleaq
hx+rG9qGW2i/YuOhV8QqCTZ9aLh2/ihksqtwNY43jnaDo6yYqjczLNYis91WOgRMLRERV06SPGiR
SR/Ryq4p5K6FKbZGGXBou3WITZ8TlFthpFgrJG6RY+uhAzYkiKkjhZ0bcLxIXuVul4ObDhidZPZr
acaHrBT7uWsI2Hv0BbFgQETYJAl3QtecEnLY5z7GTKI3UPAeAi8hw/D6gTYTipRrs3DKTd8Yvccr
pvRV6YVRs9rk6Hpjv3JfYsLSFdguRZ2XK4HumpHk6WO4G9PlJjcs8CxRx246VbR25km7LQCB/FEt
py3DrDaIbdL4o9RGq9iRc+HNpT4jWTL5JW3TlciSztWz2Njh2kTDEdU7+AK4fKQqYvf1oK8JEmId
psNN3IM6zTrSYmP4W5/VwieZcNy4tm4ZNZB9QKZVMlQPeSseozY+FBLzphp9VAbifucq2vplROd3
TkiujCC3PL2xfo7oS5oVtcg0y0uKdm800p4M/yiChbkgKci5CyNZiYmCrTDVx2Lscg8A+EWPxI9a
Gk5yoqrMhaFxjzVX4PVWc7RK55VZi3kzadEJdDR1mXyWXTV0dmpH5iRKoNcmKK47JM42oaNgqjPM
W2fqjyIy69LFu1G6Lau+2EtOtgoaofmTVWdI9TsNPfS2zXxkU+SVZCvxKxpbyUMqFz+loIy3Ebct
YGSkFLeZqY9XBZfxddBbw5vOKJHXjPPo421crMBH54OTTdqmwwp7y4/Zuz4znNPohIG6MpSmBDus
h8GTgHWhygypQKGaCMUXRx2dRpOtgjJF4h3RdvwbItW+0qJOP8wduRVUqXtrniKyjtKGDybbhfMr
16o5IJnVmbxcMuCaiHYvikS7CUtTrElpW19GnP2xC0Pl3gqSak+2DE7RTolyKtPxZpIbGsVaGMm1
T+mgtmuI9+E+TWqxTeI28eFoRRANsE3x0qaZHqgUhxo4Os1KN4irNvcSWIeHQjeKq8LsmXXqtfde
QmpflWdnXalBh6pXLt3pcRXJXq3KDRKIlpH01303otlitxEA5EDhdmvyXAsAf6XyUieNrmYDtwuS
QJgFaYUXBN/KJD3IUNMgG5cpGDeORW9dJmFeEdGAN5x4sTXNrOKqVpsAc18Ra3wYVTmslUm+rxAR
fTQC205J2Qd5j4ljurNMq7wFjKi2vWICxidyQo9fnyoMaAyp8QUSpqBIjNm5hgT+EkCr3YIdqJGn
yFWw7qfU3nZqGhzqqCmpiPPgKemCDEgybO55i2+DMas7xLMtn+83ORZTn96W3HP7NMJhy5Gc4a4L
5Pc5F+aPVtShW3f9vd4Y00GYbbPCsET3eo2vvB167gXyL+uOk1psIq1Ln/mfOTe3Xfn61KZ3M1IB
SKFaJRqeIs1uDKnHH6DOgvuxVeutWqjdKTZjfTPN07iRpJwGU1TkT/ibp1uFyoqpggj7mylR30o7
Uvaiy7p7u2uwS8zqut8rhTE/5FWu7Zq+q3096fMPADAVENmZHbeQx4RmSD6UvYtaAporWBbBCVEo
iXUJ1BXh4bg+FgUmSGaDwKhl0ah0wOI5BHPavtpFWLxWUR8cUnNSN3aDt9Ik0/TzOB7htRSNzSqY
224XhS00DKfXfaWxdV+F8rBuhtbEhyg17xJZlnepSaKnS9pvs2uUTT/O4aYeiuEkJfgrRGQJeAkr
xji48I8wj8dvzVhJcTI810xxr2n24faiOeVqtMr8Y6hKQnXa19z++EpMLl5IDZChYR/troNCmGCZ
tDYBMUHqCUuHwqYlVjd9sekVK3rtcjlcU8aG+8Xk7sAIbLETaROTrA7RrqmsbluEbfBGDilrLtUi
WORgObjOVbjcvAaTM9zC89dPYwuQlQa4hMG6Xq6ChzmUn+2oPLZlT/Widu9WUd9Qqawk1U5AgQpi
VD7GnjoaSOS24VMQdLhYzNW1kuY7p8FFo2vXSWwfdV6GmvDV1eZMLV/J+m6Ge7DvW+gnQTMdHTES
8+uGWC7tZ2GuI6e+6mLh0pc+2F3+NnDBks/j/ZasymTeGaF8pafkel2+GSPL162PoavA/04d6tNF
1lx1anQtaRlOHu+zKO4yLNNLbVrjcHVynBo7izam7SO9I/hmTPdFzv0X85fM0nBdBapvGjAUsEMH
rKui6GXMnqjm3JqLKhp+Gvm9lbdrx8w2zCq4rdlt20nV17nZ4PTHcETVqNdoht2mWXY9WOoxtaJD
1YjEjU2+RDtr1yoZbDUwbWNDborreD3AcnED5SOzIhAUpbozqwwf+uFGxVTOxl6v7je9dWf0PJzq
ubU+yuymdvYxl2swaxtlbt/j9rYKfwkj3Npq8USGcGuYrzmUO/hNbgr+EFae7IhrM2iweom9oqSC
xvBP6oK3SVi+DITbVCBo/Q0/SVG/LrmApVLaK2H0HtQa9l/jPVLCq6BmBos0cpg0TNB6P6d/qMDi
rQzOO8Oho535Nkk79p2HAVq9qYpjOb05Qe3RhH9RpITxqpo/JFmFSY89YOL15m7OflWLGVt/Z8hH
Pe/cWvrt1Kc4uSug3YDLyZnj9nOFr83imJJjeIWWVYxlslQemgQ6UBfRBoIRikEMvb3dmCHHRjtu
knRf5FuM8dYWmb4GtGCCZM/5ddLHvhqACdMhhUzlpzJt78722/SXXpb7bh5+oKp3mkqA7V71qLXo
dOX7Vi9XepesjAndJ63Y5T22XKG8UXBXQlMAe5fFjKLaStE9U9SHWHXcMqeciCd/MJt17NDQAn7V
gt4lhT5o1Z3dgqgDIdhW7sv5QzsBSKiWPyuhP5d38WDSEEm68ZjPXOhe5ATxe1vl8trRQ/2QUuL5
Wjzu4r6+VekJMZShUIAmVfLMwRzAeoCgJjBd0pvkBsCUGzKtHs0pu7XVaW0PwI0q253IxUvnYDl0
9zIZypshum1SpZpPbHxvWucKXx6aPIp6tCpz1Sd05TVubqvpH9uOWzGb9EdVkh6QzbNRulPBPEua
9w4ufnbvVyjk6eO0k9PsWnTRq6obe0Xo1jqqmTod4/42H6SfqpT6LbFMKZTNWIQ75g75ZvLxJRzq
HGmXaNp0qhIcDFyu11YyoPhaKON+kpzSNSgp8CNKSMUiR3Zr1EwkCjtPj/UnYGW3s4a9bY9Ah+HK
1plfYSgDizYPmReMPu3nJFBIlw3PsuiL1TFqzpQbNcJeWO0x/muSI0XduB4HrBk15XV0aI4l+FpT
HVgffR39lLPudoZwR0mEu2yYA2Lreriy8L0D6zvk48KRUGp1h4y5p4byVohhZVjNISveZqpmA57K
puyowaIo2tVKMq4cFYgtmwrDnyWr3sVTedA4VAaMsL7I9qEwu/sSO8m5MLm8+3AlsJLD6Ee8hGr9
Kqb+HVfInuu6yUDNxRrVxodu4kODDbPWW9ysY+nY9fNt1E63umbtgkzHzrX9MeG4pAdVSLbX7Isc
2Y8iYzfjgwF/SzHj62pxvsqr8cRE2Mlok+tcGO9dOj6WmelhbveYme2qzIPr1EFsWFW6G9MsXgDW
11gWPtKxW89lOKx7IMLfsxTBEBlgclL9yzrgRq8pw/1g9yG8JyO8D7OoobY0T2Ml/8YEUdq3NYwE
KFj9QyJlMzTwyrAe8lrYb2WzJHZ1JwWaT0yyPQcKgdvJeqqsoAWDhDO06ytpqOhu1mR0evtJ534y
5bzxdEvMmzKoEy/N8mzDvx+uunaIDpNF9Z/ZenmDWEp7yBNATWOwaI7R3QkdKC5xti5m2Vrh6Brs
BjnP7wJcxcDLRrBew8r4nip7owFOH8Z0kjCLjCZfq9vZU2u1ptm1MB8QkfGiVNxJZZwdI7UhMsXC
8HMhjxtmmu1tX2kqjSO9vBsLLViFupngyJdTDA5WsHNiTWwD2CtcV5zBk1w5AA1jqt1HSjxjRNcR
hBDYroCSYcLIcoL9T2LuahnvRb/WrBuZ7zWytXVN0u6qbY0VmVCcbn4KRlJauCzlkB6kqsuHe1ky
UWhpZnqpjMClwb1Tq+jwwdbCg6zTDGDUUL2qgyB+aLuRFntccPEAIqY/CtJ5uAK8pzLG/4+CFJAz
NEuEO2qEUaZWU13TpsYfMgdrwe4X2e2Ls7T2DTGaxHjcd/OowC7GMV4iQJamzHy9Cny7p4U06D5J
0zVaPTdmEL6aXfhk5Jnf000k6bizCpPOmhmWH05U2p7loOwF42LxJAwfq5y0MdXCR0nXd3of3UQJ
02e6lUSbkImoG6vTAjcu+wdgUYkrOqeLBM3ez1RMIdn0jTDTTRc5/gx5azWX055egeUlQeEcZ7Km
erLBBjNul2V2CWtos/JCY7zqNe0GW1Bq4UHZSnIDf3HaynUZ7ibJ+hVP8QJSxYUnBUx4gTXzcyQ4
SbrQHQMoMfZ8mOr05+D012oRP1S58wGBrnKbWLkLJlIwJ75VeeVzyhoU7O1xtrghmzrxAQ52JQlR
Js83slQrG0jCtZul6rELKJnk5LeNRl6olX6oNk8ys5JGgyTfkNu/0vTdNPONVrVvou6Fmye5rxrC
E3J9XXVLttHd1maxdhJ86ZofsRKewNevqsR4gNl7KsacOdZ5ftRG/RjgbarE5vWIJ3UWmJtSae8n
aGlDlz0pllhPsbaRBD6VGMNBpj4OBgl4qm3jKLlu1Y7uKCq+UfXH/1CXgu3s6JEnT1idDfVh7PAB
RVL0UWntTV4bL600Rz6slsGdAnufm2aG2DzE7rlXfALEWq9pVMJBRw54wYhU6VqFEqiOAE4j7Zi2
anZ9GNFHHLP3tMf/sO79oJ2uZDk4mWFzanNQhASYFKo2aA1XAYQ+4TrRcCxkZ9sPM/d/jN0cJqmV
UNeJYTzBkLPdrMdFM49kFAsSZx2PlPMOzrlrNb+B67elNPZ61cTTRSoAviHEgjRp81UI63A7NmDA
ptOsmP2O/WFcWhlzUFzR7DP3k1Nif52EzmMO752WpqI1HmQsZY33sUkk0U3+vOx5dmpy+lZx5mc1
lqmr8l99KZ7oL3Urq+3KhU0vebZdjitFi3GKjHvk3dVwhviS7mW72ox8InVXctZh+s2Fb6Qqorhm
neM+KOV+WI4aiJJt3Mrz+KPJk3KnSsaLTgR0K4CrlRp1CrVpq1QvTZ/UwFLVwnl3hpXe5+TRdLmo
CiUvVut1g6Mm+dWI3R8VQlRuiiCjwxzHwa8xiwmNMq4FjoSLck5jxTWF3PyWs/4EzU46VKoD1qwp
K9kp/UALVP4p4uJagJh5jgCbLuUeNWEVepuXYazptzkN3TC+aWv7o0njZKvBjGknYiV8uRFEWH3H
cPGtjxN/xGnID6HLjYpFBpvk2DCK6T1x2uNktrfYeZMAlArsfYWjgHJSSBuXViZei7nXz/T+7Dnb
OtoYwISKtvRRSDSwwHGAcI6FTu6PlHZ03ZoSxDM5mV65HuSdYZSr2aCrP+eKhMMvQE+gQgHDcIQb
NxUfIXf2OrYESbyToI8+q4EvkEqnnybN93olXZm1BBkxyRbrr0E/GIBmW7B12vlaViKYPeeexSt5
dTAXPghkNF9mR8OQO8zL+AJr/M/QxxnT+m+67LkW3pgyWl1q5SLJ2+7yfemB9jHzrh+s3fec58/8
dGWx1FCRfUSpE/2qf7n/mprpSB0lDJuMtS8H43NQiPfvl/iCzc34o6KQxS1aIedLmPhABc2IN6ZT
1WupnHB8BO0Rcbr+fp0vpCaw0rJ1xfmjAfFJ2qxp00FgnkjmyyRB4yHBhWnSytiY6xTHZP/71T6P
7SyLWaa2kJqdT2pmSi1FEztuMHlNXZvaLXzS68knZOGSYFwY0fjqLf292NlEVCbDLstBeSABKaux
s8ho/gvu+z/7OeO+9+Moj1ZuNYuB1o/6XWfYMPJjFlzp62zl+NKlt7X8zWdH/O8Fz22h9NCchhBW
gif1crEGkJXuVBnX4MI2ax+fz8rvCgJe2uW/y3jEibQgp41mKFFJG+mwHuGiCFgpdDcY+9EUCN7d
TIo19dKFeTRlGYD57k89m8ehpdUZEDkb1FfhOCwDCYHfuhS4f5Rn1hdHYhbS//l6mqxouG4YiBKe
65jUsoPDb55CAFOku1BVtg09sbH56VBPxgY1dV7uE9t6SAbl9ftT/VXgYWDxf5c+O2ll79S90TAC
MRG+n+NR0tD4ScprY+nXBuADdEicWyBCcyfHBgI1XHi33/8NX8wlIPeImoOFSCES/mchKczGgJY5
4kJVET8bPabvRow/cLIHnLwwOvPVd0W/cbETQn6Rsdt/o1/NQH9UGQ6ThnEF/nEz0vz/fjNfBb+/
V1g2+9dMPZFq1ks5YMItxLQeKn6DGmfvPH2/ypf7MByk6Q1lUc8724chmZOZqxzQUjWOKBHfVYOq
/zc7QSLIsciu8Js6ey0jk+SVSocAQySzPprCHjaN1TZ3sOqjC6/lyw8OAen/f62zUwiFNkddOaS5
/BRfLxrSuae7FtOIboLPmuV///SW3/bpc/trtfPQB2em0EOEBw2JcVZUJairqMm8WOuHg1yEECwY
TPdLIekv36/81enAr8FevMoMLuKz99ZDkUszM0dCHnMIORO7sW8JgON/8zx1HVFFzEVw/jgfqDJL
U1PGWRMIjZbvCCBsGK08Krcd41QyOfmFk/LFsP4yHPy/yy3H9a9Dn2AQ1mCTQZ6+CTZWu6KVmW45
nI/Bn8E+oZz07aXBvq/uY900kVriTTKYfDYzlrSZ1msxXjgSkFcxPTXiJYg24DSTfSlGLr/q/Lz8
vdTZ9pxervV4WUq9xT/ofybhtKNJu/jFXFPW+uUlKZDlBJ6vyCtSOSY810+63NYcUKWkoOaLBP8i
FJv2K6D53FrlBYOh6ho83QfRiQMProVyX40bSPDfn9WvpuMcE+01zGm4H5CO/fetEixH3a45RNYJ
xZWNs07uya+O2t7wxHHx5/1+va++DRM7cdIsvA8p3/5dTpPitLJFy/CRCCDjNyuhoz8t4gteRl8t
Y6mLP5iFsyL53L/LZCNT7nHSE2riEWqjvYqBBGItvhBj/ozen79CxGExbGA6n5XOBv2yrKiNviHR
pkp9X85MuRJXFiqgtk9PlUHzdoOHnmvRkP6/knZcDuX5+o6BjdwSu9VPiX5MmWdRK1L69hsubjct
LinhfrkCj5ARPwt2q3mWJUldqOET0ZMlVTdWexMXF/KCr75wxyGEMXgKQ+ZcDFQa9DRSgxh2VlDn
NJFs5naVqFt6GY7XydKwjIJfMvm4tKh6djwYgi/ihPlMddpV1t6ob3Um48rkXXJ+f3/ev/DZIL/l
dkUNGvM45In/Xap3hizuHMQbBK7QZYYmAfML2+E4xxjANMh/JtY6X19SQfh8/lX8Zblsybfwq3TO
31qTdMkY1AIip+yPdHCHrFslysWKdnlQ/54/1XJMpobZIh7bztl3lhoTLiMGh44pILRUFDe5X4RF
lzHv6PaSeMkXm+KQowKoWCjHqn8qxb8uoKzTcVOdhwqWxEGSzM00HmgvXorKn+8BNMf+WuXsbNAz
NqtisTGcNhUQtIsTmm/6pMjyGhbmKfSjzYUjsryMs4fI6CwvTFHpJn1S3rDLRjF7HMIQiIHPvqNI
2xvXEGZvADQu7O6rRwh8raCpxkX+Kfy2SdGlMBmEZzrPrfIhZshtl/R9P62hcxrYDdc1dqzm+XC8
VdUZZCrwvLm+BctTtQhF8v80vi9rGEw5GxpnAVWyf7+qWGr1cMjZR1olPxEW2eVRc+eUl8wLvtwK
PiEswnEz9bPbamrsHBrjH2hSd216YspMt+ySmsAXq5AuWjyuxWaM//y7Gc0eBzmt4KrlAoZz0647
IW1Fdsn79ItlTCZ3LFuXUZKxzx3jzaQSZmYyrG2I7axtqwTVkd33R/nSEmc5VNsBNaq6VXuqc50z
P1Sr3qRkF1KITzcS2Mzf+1j+iL/CQAn5zagH9pHnNNVGVzOUC0nRp1r1bIWz8k4aymTs9eVJRQAZ
ymNV/ojS56x8/P5pXdrIckv9tZEgEHkgKTytKd3O8UNnX7hav3gbKP1RASPZKC+W9P/+fniU41Sh
aeLBUHETGhkObSHZuuRX+TmF5PT+vc5ZxOzNKYiLkcf1P3reixCbedO7o1fv8vVw0P7zb/+f5c7u
nClCJCBZRAckc/abqNjaw7ieDPU/xofOtnV2mOumhUAeWljdrWPTjbc19RW8VcQOkAy6rNJ96W2d
HetRsuI6ktnWCBU5q15SBies4uP7I3dpkbOT3cdjXxtwH2FjMbJbAdAVGEb+P76gs3M9RKU+dD2L
QCV4aGHIhIr1Mkj2+vu9fPH5/HMOzuAEo7KMmv4SwYYytKTneOGu/CIK/PP7z4K/NlZGRXOq9kzx
Yev3A4xOvfcuegp9zhD/PWfnGWIAGc3QJ9ax3+Y1s5G+tl2EjeMN2SEt5cVHw7905Xz2pj5b9Cw2
VBLVGe5atVf9aNeIs/maz1zTxr4xK1d6Yu5orTyph3AdHZlk+P69XXiuzlm4GHI0jduE7yppyrcO
9pk1Fic1m5gouWRn8ynPX3aJ8j1gK+EPr+h/I2Ac28aozHPttVGXbPpJ2vEvwFiTD9gPvKnhcMkO
5csFcW0yqKQdrFjO9hYORi2lNcPfmvbLaCv4XAd5GmGRlcysXHJE/YRwLbv7a7GzQFghFTGUpSo8
jQCYT32NrAe0niLtM7w7LWmVGK3p1pbwv3+By8H/J189W/csMJZx16mMPqJeuEO0cW/uWroJ/40e
/Z91HHA0PF910z77APWswIlLJo4Mt+abuAKaWKuv0bN8ml70tbzVbi4hMl9GFEsDCKWkx6/97Lgk
4Twh9TKwsbAzt1Nq5R5yjuXq+8f35So2vs4Kmn54iJ1tqxhjKS4TCGSRqB+7FI2CIf/9/RJfhnk0
oTXypD8qVf+ee8EWJVnjyY3lw9z9zH8MF3GjJUCcHwLER6lZAM34x9kuWuaAes0kNVZBAzU0LYOt
s1l8cDPvP8aMOAeAZDh54ccD1HJ2M8rdNEhBzlJVdZLihzw8RMaFK0v5Kij92Y2tyc5ivP3vExvK
1swCgzW0e+ne3ndH507d/Wh+5FeBy7zZbXS0Hv7zd/T3imehQqRV1TrLirNzcrTtHNyU0oUb7KuT
9vcSZwEiaiPE+7SkhuTQaq91RxezH7L60rNbfs2no7CchP/v2S1/xl95rDVgTYaIDtqlV8uz07bm
jXYd7oJTQ/7HMMCF9S69qrPjIKqutKfl5HXcVZMNP1x2kVKS4gtP73PXbDl3us1XigWfQ9vq333Z
0VxRsg0Qpjb2/n8ckqSNvr1scfD1jv53oeX//+sBKuaoaQw8CK9lknuENTv5HdOr/c/vT9yXmYam
yoCvBDnjkwJb2/cVM/sOCP6RCcPNYrbhQfvqfcQZfU/8H9Kua0lyW1l+ESNI0IGvdG1merx/Ycw6
eu/59TcxOlfbjWY0tNKDQgpJsdUAC4VCVVYmyLVF3+q854M9VFGYRB0K/3DOXYpfMjYEJjt3cLUX
Ri8HbCT6jZvEA5jkXbDCNVcEta+uQMIIdzBfTSSjRvJZonDFnbxPGd01U4cYAHfFClnWLuoynXdF
2AKPLHLHOEIfSFNTtAKNA1BeN2ALsweganaNtzjslgKtnYiZeS26qwCSsO0EtfDXe+zIXUJpaCol
psjdFj+LgWVzk39RK0Dh/LcJ7kg3uQFt1AKraqp3o5JBQghSKhGB3No6QFLHiqK4CFErOnX7Wlaa
Rmbv0yj2Ah1DS9NjHS/+ZZdYi4EGWKJYOZSiDMvd6aDJAnxqgpE83daAOs2iZ+La4YV+MnRHNTRz
cKpOV6GOktwTTLRieuRDLq7+J4fih6oTvYxvUDarkE27xK42oiR+bWnwcdT9cTWic8MtbYQb9HWe
4IHa9S3GjUsPEMeXy9u3+rhHP9uAcizkXigv+6vVugVaJexfh/q15rROfhiuwI+BGm+3CXJbdNmv
BimEW7YoJO6yyt3EJRBvhR6mbIQdyp144TuhB7B84mmgEYR+LOYyHGsnMru2lxSze8CigCoSs8Wn
XzGdzYaEA0v94gzb+NkuiyfYyTUTEMiFv5sMM8W3heV+nDC3sGAnfW0DIpi/ECcQPiK2piGDZmz8
IiXB1Tvsaz2IUgbchNvNrtHiXI/wzrOCyYPWy05G3msDruWlS7HPAWsEsK6VDDePJFew4LUU8dg2
FxrHmUx0MAA+lPfhtvAZ9Giwy2vDB8mNoBe+vrf4bP9bJpfpDKNSRBBmRygZrmi3N1pBLnD256OQ
jVALSXh2yAmP3UlBcVAbLRhiihwo2JTgLTe3pBG5yFlE5MxwJQ2zNqrEXHTE24353bjvINYQH2IQ
pEIa7vs/k04+C1/AhlJGSw8MAbrsXzTCR5dJxbSw5raEqgf9LOTvE6aE50dSv172hZX9O7bypZB3
ZKUbWohaIpA42mJtVYBlGkzr/TcTnKfr40K0ri+gVxAHvzCq+lPBzN5lEyuf52QVnEOretiDjKTt
HUC1LKdpaRthiLvHIBaGlyrB8WER5ySrpkw7lnVeEXcNRN/TiLRYeT1FWYEeJUBSQ1aAz2aXzjf5
/BBVDzlI5gcQ811e34ovnJjk1pdm9TToZYHQ29OfvZYkth6OILbK5kMC/qLLxlY288QYd2SnUCWR
2WN9VL/CrIJtTreg5LAvGznPP7ldZI555HiJ1Jm6hplWNOjVN9MvN9Dqw4zMfvZVb94C//xv7CEX
kNH3MnWFxzdMumKC2AFbCJ5PhzVEly0FPMbcMNVDUedw7XupLOdAio3opHEJQE61LtUIeFlUyQTt
i2X3XfrR9lAiWIQKw+zb8+54bIsLTdRaTAz6wFZR7zIIu6eQBqTNrfUBWi6odUqDYCdXIsZXyMUh
QJ9P5kt33dKoRtWB4KsKgPTVyG7GZXX5Y53Vz+AbLKr/vwluSWgrRmBzgok5uAtA5/BOJmn2EUKo
GzNuezXoKm9OW0EUOU+pvuxayAFQA5JRouF8Mh6TSathF8wXxv3sYeDfB9mIN6rO7ALz44seKet7
+dsgdwhyWhYdAPF4BoHwtMlmcAakgqtLZIKd9qNz1gLeQUBgIIPdLcbrTgElT66qgtOsrn+x3wth
B+LIihFm3QzAC6yMIMakwbivpaUHC2NTqOAAyX9Ce3tWbQyVojTQgePLo3E93XVL1W4LkoEkmZJw
u8ztmzLm3XPaLJTi/wYJkJRk5LaOFbSwMAS2JWDL21gkkUH0QvtvkY6xKPC5yhUIbOcWM/WkrPNX
oJu7V6POStBbguzkzagL0K0s8TSCgAVJlU0wPONmeWgcwDfKuJZbeZ9AquBPFeA4h+LiQJKGCW3Y
tiQLhmRysEAu6vQsB/PHvzkwv7efOzBTpvQUCO0RYwUgT9UeIhDHSpiLyjCfGgFHLFInXLsiAMP/
+6BwSXmekHAuQjhVVYBeAzqkld+D5+Hyos4fHKe7x09lQLw5A4sxrICyl24MQORBCkDvTKBzrM24
GzbNwXQNwXlhn4QPp0dL4+uNRpFFlAb4ZOBcZuwlIHW0aJLb0tJ2dmaALV3rBczwgiNqsAh/dHiW
riQaCOGRw1LrF7A8N6BYEaxq7UICgAFYYkXDY5t/0Q95U9CICf6MurozcvQHLP3bROPvakLeL3+2
Vd/4bYrvmo1RaqnBlA/o0WNU6yqc71TMc1+2sRpuEKNNC4o1qPFw52oCdVE9m2iYDwTDS3FY/FAD
62lKQCRZBT3YIBeMUjR5vL1s9nzkhXkk6koYhTN0pBJs7UdfCgJ4GkOTyU5KgRUr/MhvfV23Fw+D
Y8K5hNWN1NCvMlBJYq/8U2NGSTDbSeCJs3LIyn1WXkXq4+UFrZrAI8MgKMMAa8qd4ywPLAN0hyBG
pNozxgBCZ8rzTWcNreCDCQzp8ulapMFUIznDWjKcXei9t3RvjN//02J0br+olU5TbcCGNoOG0dyr
eL8P89N/M8KdVTJGUdsMMNKBoApDgR64WA44W//m4vj9YfhMhKAoB5pWZqY5LCDOpeonEQZY9nXP
Qt2RES77iFM9Q6YMI4NvoIw+bae9hNqRSF9E9O3Zfz86NLpVVXQp4WRL8tmWICUDtGEAT99/+zBc
BiJRAobfGVZM1FNGWvqlYVwBq7a5bGb1ejjaMy7yVGHQVmGPPQvIRlWeA/rSt1sZ6i9W+m/ybICx
mQQfnhJnzbUhSSSlH2cHNLu2srzgAfwfLXBbZoGQvCvNEVdd81lHnx24YS9v1urFdrQEbrM6osUg
wsJmZc2hpbeaqPizHo+PDHB5z5xkE0QD8dEh2v2LKTexXmd0heFdYTQWrYUPlSo4HykzZahPKTQN
LE3QPVs9jb/Xwt+bchuOaQ2abyftR79vQWEONiitIKDBk26a3LzpcbFFwyQIaIJ18YBkTPZLKWRx
gDQxobgLKhVwMgvOzFoAQJ8YFzXwmkALcF/JqNQiKiVmAlxIE9h05VvcOgJfWzuYx0a47wMpvjSt
CIwQEPZIby1q7t3s9XqAgftod9mvVxfExvZkIJJRvVVPI1pTT/0Eil8MSetgf+o3dKEOyNoEKxJZ
YV/uKG4GvTIGU4UVVaCyNCtoFhVenN5fXsra5wei4u+lsB9xZCSs0izpdBiJ5DuSfNNSgXutJZ7H
fz4XY1rTbFoQXsGrLXBc3zdQhAFBCkhwBbFsNRQcG+JijVlmAVFAPOJUGCipwKZYt9u+A0d4eBWY
T8oCJmHlNhqewtoQmBYtkXPvtoOGBqb4B0eFmKhph4GheoOaJ9swa4cNaP/LfxNXj9fK+bqWkP9t
Kpi0lvmbVXz+J6fQuGytzIYFLRlUu1Ea3qBL7IH45bKFtWCH3hzafwyccNb9kMHgEdABFiYpt0Gn
lRWTPZiHKHlSqpdcfa4wmHPZ4nk/GLk7SooKZb1ZApXeU0/XVAgPDGxRg6+rjvGrdcDr4sQORgEn
j5Xwm2fRsMfq4UK3W6FQNwNqifPJ0ViGQp173BkYG4jvY00E9hEZ4FyvCZWxkzCk5wwy6GQWXxt+
Xd41kQFu01LAb2JaYgUK1CAKXxsFf/66H/y9Q5TzNAKqtShQoDch74N9uo83jHaBXIm6UKvVZliB
0C/w0Gifc2GutIKsqinWMe+jOwI8pelFL4NH3MgDIdH28qatLurIGBfz0nAByzRblLYJt0xbd/Sj
LdmKpm5EZjjvIkrZGxr7Npra/WigilCBzW5St5mVflfH/HtuStBYUpfSU3KIgAqi3urtdLRIzvWW
WhuWMENgD8rv0+IPDRhIJ4ENtgL+gXL81TjvK0k3jorEVjhvkuy+odCDBgpnXrzlx+VP9lW1vmCK
f6CSGHIPA3MQ7RC/GHvwEgKAU4L/6JneMSlQpkYLVnBzB4bFy6bZRl2yzD9bFTosCgsS6FdBxmrZ
hmS+jTTNT0AJYAfy5IGy+OmyzdXbEtPriEmseQoGl9NgmKjTaFRtDDJGL0Blrd7k6ADaoPODXnlX
CD6j0Bq3xHywpGTWGnYgkrsKVZNavdEP7XXpFxtiCDKac8SgJQNCiUEnBdwkMtSgT9dWgqs1jkd4
ZrTLX8joZk+RA9qu98BHi/tNs2x9D1IsXzT9cJYGcGbJqVmz7ZchLJlZdFP7DGztgzPXh0ATXJ1n
IZmzo57agdy0OeUty6gwI2YF15C4EDjHWWDhLLBfcJQTZgBFaxBoYGfBfGxK+0PbE8fy1Ss2bxde
qzP67DaaTWwTd5dtry4Od6UFtR4D1NVcTIvzUtF6pR8ccG1ajtmjrJ9P3Z9iBtj6joxwoctSmi4J
QIPiyFNfPGidVAGD1IsqBWcBElbYWK4ORAkB4zznhkkYKYNhgGM9b2ZQ4bbq4HQUin+RMYmAy+dg
Es4W53sY4ZDrQlWYgjHjL+q2UMXBRSpfia62c2FRcO8ohoExTIDrDJ2/SLVcXuhIQXHHAse0az+K
uwK6xaD+yZ+LW+sKIltXtbs4ujM8J1fDRzR6qTvvUtdy09fLvrJ20DE5gKwOgH4UXXlniSQrWnQw
oiGjU31IW3XEm0doEUGZC3wxxheUUR5/6umNGBl6nlGwjaAqAJSAmiKF5TKK0GpBSwYNFafSsBMs
qIEBP7bHN9kvXXGncN0ebFLQjbCBVO5QkmWcQXVf4mR4rH+dArNjPbR+uyv25k70mc+vQ1hSgUdV
MMYA0D3/wq16S07pAM53FLf96A5grw2reXjzLVXswWODVpCeA53bS/SnzRBmWVHR70NyAdwXd+fj
X0QDQDEdxP1QjsjtFHJOl/3mLKs4tWByd99YajGda8gYSEZnx8Uv09hU7QM1vlMIyV42tRIDjhdj
cjGglcI0laoGzxwLUq0QDCAq2Asj88+vhBMz/PEHG3e2dBAHkZX5HSjs0Ymhv+hdXsuXh50kKty+
cRdPpccQic4pqh6FjTKLo2/rX4OruPMHJu+81FluWhz8xqbb0dXBawf6GIArHVE5+Sxf4n4GdxAs
IBRpYyACgXHe0Y3nFgTJQ/IYRF+SY/YUiq5D9pH4dWsaG2/QYRrAc+46LEcV879gjiVI51NPec2d
DoSituKlvrCTft70hA1GqAZcJ5p1GLA5tZYsRmnJHXjBGazTcAq/r+1RsyUPbyQfBaAKMPf7l8uf
dsVNMREF9itQArCGGnfrzkWr15AUGJ25n6gb9tOv2Uohm2NZk+B+P4dYgJGAqBrFBQJuCcviwmYE
Abyu6kaQxn0MruyBYm0zXaUH5jn5+7/oPTBzOmitQJADZhP+EoakQpSG8wLGn6xCgQtEzdu+1VNX
b/P+/V9sImgwWI0BCCM+cGFUwDQlA/zmfcr0V+xpuR1qQZ//vIjxtZ6/jfCxi5RK1fQluGvl+94b
Pxd4oQtlWThkkDlQ0G7sZiOqYqx/s98r46NYZ2lSYmWguP4LaZy5wR29s4A0lja5T6H+KngvrGTS
rFj8/ztpcuFMbZR8zCoFBbV22uej+Twv1vdJlXNfSdXvl78aO07c4VYJGqwoTasgyjC5oKZlXdL3
JrK0uE520Lu4SqF9ftnE6uk6MsGdaCtI5K4L8dYqSRu6+qw+SdprkeqClaylQ8hqVdzWcL5zwiAz
KEFy3+OV1WZaCzxGl0O6WIak+mgqUJ0N5dBGch3bbZL/iGIzfO7k5R06FFA/gqgXmJ6aQxpDFy0B
Weu7SWf5+fI+fCFW+b0+/oFcXQRCDnreyWqHcfQJnCT5FtR6zowYUG4AVCGPgwfF8tv+FiPczyKf
WvsIaNvDqdBQA0yYC3GQamkgiKp0kB2qAIDa93nkl1CmurzENSuWDHA8AVEJOUsKxyLoxjwxJyeC
jKIxQmDP+Myyu8tG1lz22Ai3jX0vNWNRgrBPb2en7vyhD73LFlaXQRCeAfJXLUxdnt5BkUaMmLKn
Swr9rjS5Cps3E5rR/8kIT0gp1aGh9ooFACghbtNLn8mYOVWjPF82s7pbv9fCTy2EfWeCqBR3mzYT
N4mtfRla/mUTa3c25DSBcMdIEVCLZ936qWwykyAqB4c3TCpoKDckt7Hzek0bN3RSt3BEcNbVL2SB
VgrUVgYFB8rpF5qoqlcK4zD/mh6wvoWDNzdUkPmsxWHryAgXh0F1r0LCdJkcg+Z+EVquXPXPS27m
W9Cj6YIo+TWBzUUHsHsgcDG6LAyZcG49m0OtQBoTqhZe+BluFUj+OMO2dlEV1uzY6V02tFVs9PfU
1u3cB3tBJhzcWXtI43GBLgAgN2BD43FScT0vZd+PAGR2+V4bYq8sKqhfKXdppaQ2KnN3yjRGdiqX
j5WqC9L4tTeeBgZO4P41AMs0fq4xn402ALs1e+Mpfu6FYL7eoYgEeqNkn/0MK8ExF9rjtzxWl7BX
F4bBVnzFZXMg9EndsImX0M1fL5+SlYN4sjguAtNGo5IcMWovOj6AmrgpKwFoRmSBq+ssIAqCoAiW
o0HfhpjfVPCcX17DyrE7WQMXGMmgLFqFXqITmJZtqQv0eXCbU10Qs1Y/DHwQ9zgFIgCj4qfHW1Kh
0G7FQ+8YdW8HXYfeDp4c9JUYvYcq+C4awm1j3UVmBaGMwJUbIlgo+xj8YTz+AdxCy7gxurkE1xY4
aO2isvxmkqAUMzxaOfRuRACB8wIxuDhRa6BgjWKD5Hw4i6Z5XjCQ1DuzQR1QhYOXKgS9RwGCfNl0
8ih5gSIHmEo0yCGDF1wqa8HRW3Gdkx/Ahbq4xVk3Y/yAYdJQFnypyJ97v45BecaRxhh/eORgALxA
1kgj2Oay96A/lCBsv+yaK8Eac8MoewOWaIFDjF9BrVlZtmRgVc2mfhtDYRfF4bY66FK97AZryHeX
7a3sGKYA4SMqmwc844AwJ1LUNCXgXYk+ocZsQqblsoG1WxVsD3gI4EmKQipfgwrAlJB3cwEt+uvl
jaEtJ7TS6LX+YSJCJfvQb7eKYFFrB+/EJlv1Uem7j/oWL3NtcYom8ZIkdyC8YE9RZZvkPhhvrean
qrxT60eOTFIVHYOVT8gYK8FIqED856z0FZO4SMAbiRzV6K6Uktzk3ehFWQ/55/TPMQSY7SXQJQBF
IP4GUfPTlU76MqRaZHQOdPH0LcEjD+JcRv/n58pAvx3vEuQRILbjnldKrplzWVodlK/Qj2ztsHkU
eMmaH6ro6ePFjcz+rNvTQlRyGiJkwrn9NnqKC/YO30RhlL1Nw0cREcnaAxzTmr/NccesjeWkm61m
/uJVDFsbCoeSE7mpMzmTh6dFl9piBqq1+HhildtGPVDrYDZglXWUh9vQk5zgsd+RLVS0BXFEuELu
CAwhZFMiCa80ggrN5EIt0gZLcooEDOq2eA64/6CYvnKvYn3gA8INjQIbj0NWFywvmqCkhWMFyfFi
Z2IolbpEsaHRCqGqxWEQa8kVpdHrzvO3Xb7r20zFkCnMeUIQ/UMjyo0zQU6ycpEer4wHJadLBVWS
ESuTzcEGFMZdopus2CbtXd+LOoOCXdR539TkOgb4CO/rJDjUeXejp9V7X0uCZ8FqYD76Wvxzp0oh
zUk77BrjFjUhXz04aEf4LEcvQGsU2KFTP8a+0DPZ7+eSEpQ3dIuJZ6A4xIcsidZzos8axDN2zRO4
Ffxwo0KXxiWuvE2c7v1yZFnbTTzkMWIADD6IRrgACbr8GWNHpMOMgR66wMZfNVG9OKMWP1w2tPbo
wFDB35Z45GeRZfGiF+HgFO1wnRTFVsnU26KwNGjIpz8Ci2whJ3PdTYXlDHMhWObaETg2zr0koSog
VYMOp6na0Z76xdZF9cP1jTRQYEa6QNDWPb1pTDW3hpBi9qTTIRCe3qY98ZJFxPaw5hyaDMpblHc0
dFzZrzi6ucnYTq0eoPTCuFr/mu9kZVFzg3HSK9FjdTVPoBBNwGsAXSrKD2ebwYwDEsIVZahQbjQv
uo03wE/oaLuC2toXQX3WSrCw8rc9fkw7jRctrCN0/6IdsDY7zK7uiivrwIZlq41x0wp2c+2THZvj
nAJqq4bZsOWNjS9lh9r8REHfvuz2a46Hahx4+PHGQauRe+NovRGqaABCABWastW70v05BzJSHBT8
CNi2MPME4N+pS4C72ggh0rw43dvg6r6yheyRZi+O7BpX4rtk7RhjUB8iNKxzyYpBp+aUQjWQpgEE
hUKyb25ZUqBu5OtGOFCxkieCO1oGgZSKVpFpcgdKy7TUrGs0NeYK6UZRZT9buftQrOCqIsnu8lda
qyqDPQqMeRj3Q/+Ecsbq3BrHSsG7ItmlN+UDeDgg9uWC3AmzZF96Bgt4dF5TX0TYt3bETgxz27lA
ISspAsgLBYf4QXVr8LXj4/1i9TTJFY2jrzg8qmgGnhlgk5LPCrdZS0AFbnVo3hgZ1HDcwswBaRN0
b0RGuK3s1F7WU2Yk7auHUuk/ZLL4YDe5ufzJVg4WBC4gsoIFgVmHcBtndnI85Tq+mBybUPHA+7mt
BfFh7eOc2OAOr0TgEnqDOSvGLPtV73Qb4D5AL+6HvnR9eUHn+6YoJp7O4DEH1OIMRjstXV0OFA17
1PY/tFzx0za5aYpZkKqtLIqg4sK6k7qF64qnZKlpBxpzCzgd/RaAV5dBWVJH3yAzPPyDnPe8rYxG
KxOzAkUfAwlxOX2fUaXUoBcO7FFwULTJLwIADcN+O8bmKwlQ/awK6IXmRHdm6PrV9fB6eVtXXhW4
jaEuASAgGPyowX3ESZILQJPYUCiuzOidzbrHSLXBLyqUCzn3SfTWUCeFUAhB8UPjFjsMQwqphKl3
4nkf97MHEg1BVnoeFGEB/OlovCAygjvlNPq2xpCmjELd6YIyuUmDOnCTyJyvazMhh0yrUVgWbN95
xnFqkds+vYIcXjVgTVa7MTb6F41OpYJ4AYrvqE9UmiswyJZwmv8SYMnARG9CExxkN9ytPGSmgsoA
5GtGZ3Al23D0zh5kW4EKiWl3NpOXaTYqnmja7p/wP7FvdG4elw7w+myMmEuIAyM04lpCQJ78YDMe
JmQhxdVUQUVDcYhbbWTRe2bFabDevw3yeTFYZ0H1PSJemhB4b1NtXxZPl7dUZIHb0RlqiCFU0Tun
rNHIfknU8Y+THHwyaESxAotMAa3gvLJutb7sYIBWfqo+mELBqxW3R+gAyQhOFvsu3MGK4riZ9RyS
WlbzCKVVl0aamy/gXEiIwP3OozCWoqGtieqijjomd8DUVlumnglSoT6wkQtpUxfNPs4SwTlei0on
drhjRYqOgoQYDHcghvGzd3VreTkwuxsZrzwl8S47wNqiEDFMgrsFej88im8cQ32McxT0ZW1RnNms
dbcEKaJbBUkiujPXnO3YFnf9N1JbTmPIqJY240sJwhs/3Hf2a/eSBhvMraO8IcpqVl7qBCwmMpjg
gLbBrDzn33IvgfM7Rs9FtwmovtRrNCbdeKNs2l23QdcVMkYiSpOV+hFsmris4e2Uef2py8fRsMR9
Cz4avfEAHp69Ajap22Tu1NgToIPyP6mQrQUn3KUoNgIPej4ti57MTDqAlp3Esum8MzYmSIklDwJj
9HHy/hU3KPj7jy1yn5MqiyJNCSCSUVTcqVZ1l/YQAA4se8rp5rKXrgV+VAiAtsU0BErt3NHrg1SV
IHyAPt0IiBQ4Tab3OoUE+JBsDKMSZPzs+/BhHrTOFsDXoCLFuTj9ftHQSRImWBqHztpdrkUfo57f
9EyrGM3zmfbXPSivLq9PWV8g3mioe6+U+nNQDdW5HA9O/Ct8oV/fDnpbUKj22u/SgXxvbhJPcrWb
8PXPDeO9BrQGBrRATcrfaWrU9WZtgUiCXamLW7hDbBMH2ZYzvEIaDlhNb3ZzTAnJfzy6BZgioBWM
2A3N7rNtHuMxDGtVH5xkHuStBnJF8LSkteD+WfmYX26KfAEQdMhznH5MSTa6Jc5RWqobYF2lt0Uv
Hcty9OGhh7KTpYr2cyXGwR4bLCGoH2gq5zxjb9VlYyILa8Aqyygic0AXkSGMbmBPm9Qdt7kAzL+W
tZ+Y5M4hyVN0Q3OYhNYEAJMQa5MeYqfzWGWkzSAUK9jSlaCKvfwCp6GvAaADt6dy08vjXOgA2992
brDpN5GrLt9MVD8ZItRQPNAeq5ItCuZfNZ7Tg4msC2I0gN0jBKAFcfotF0JQBoyaHhfj7GmTTdko
m1P5w1az89iuiZ3nEDbLgT6PDg1OiyF4WDIDl34AF9mLrm4CqetQhIrVN5D62aB5sduR8fbr7jQM
f/5lobqD7h+ajOAEAY/q6YLLRcrpmCIq1N4MnBi0zbfpAVMhuLmS+z+vUqLrBtwtXsx4DCGwnxqr
rMqsBgzuObryUqVPHfRPs6fL0Wb1C6KhCbQhGt3GWZvDNJZgnFJMt8xtitZR1VfushihHRqBvSTg
aI++Z/UIUPFzZoE+GPMUEIukUvQS6R+zYezl6Y0CKaeZ12A13Gb9t8u/7/zwYgt+/zy+GwLxniaQ
LXxfoIGdQqrtwBLcLSuBnvU2UQhmRTKoU3O7nLaRUlZAITqdrF2PlWn6nU6bR7pIEPot9OHHEg+T
m7aq6WsAQdtmKaevStcVsTOXBVHcsdUNO6o1yUs1q37JYrl8Jnknwmyex82T38njbIHmHIOiDDAj
0CWuBQBSMbX2UvxY4PEmcLYVMPaXN/88kYdFAL8B+wH8CGDUU/+TjDKkAOP1jlKPwBdtM1k9zMGz
Usv+ZUPs1PCn+NgQd4qJAQabfIShiLxIw15OMhu3oChIrvoSRW0Sw89Q+uXxlnlEI7kaEzzHv9iJ
M3fAzIrTurP7GdmghS+Fvby1uEyYrB7T1QOROm+yMmOURcupc6zH8EGG+AHmGh09wYj36Bq+ntmo
TQmtrnw20AowyDfAHeedy1zLxiGq6s6JaLHTlGkrF4EfKQTnpxKUD1duOgD9kHPi6Y/s+uzimcyu
rxT25Zrvs8NmjvLN/K5siG9sI0+Ux+M8njsKZijR7EbyQNnFc+qR49jGVRwy7Lyud5odmrTdL9MS
bPJo+EEky0VR7iqp0J5aSBYfMrV5SpXuuzU2qZ9Vqgx5z+Eeg+mFo8V9fl8uC2Z3QyN0jGQJtpLW
PtKxuksW+lPRm89UsraYmfsFyvYnI5r3GPsDuiq46/TKcCfLzHZTukx23kobM5w8SgLJoUH21Gkt
LsG8uS3Uzis7SJuF8V1LVbsgjV33qWs0FYESkbwdlXmXYBTWAdIo3ahdkj52tB+vLcxy+YkhpU64
RMVuatKP2ExrT7PCBUCk/l2v21tNKhY7VefYboYCMukm/SkNVepi2OZX1NPXRh83FRQrkwUUEKpc
FJAkMu8rHdPXcR1SO1Nb8Et3ofRYBRVEZbW8dtplHA7lwKSO22dJ0T2phR6qaWyXKbulJOt2YwG6
xj4u0VqC09vZmF5ldZJt9b55rtrlNhiLxxDUJ3aDoi86d+PtoFgQwrNew8Zyw8o8pDL+yqRtJS+f
vTTrdiZJ+27MPoKBAqhAaX4X11Vrdw3GhzB41tpx2z3mJaZOFqV4i5vhvmgXEGOXClTju8D0QNyq
XOkmcFJLbzwYZjjbhloFPsny+mBFaeFTo57vzGTOvSLrps2sKQezkmqnSGWcfZIUbl+VmFQgw1un
h88GjXI0mqxii8+xJ7EUuUpAnbzTn4K+B7/gAAL1Ia1u2rKF2CN0NXd1Fzm6hV5YvjQo88VvXVbs
57z5Ec11s8PytO1SmdsYU57AMEfAY9cjej8dgkBem6Y9myOIW9rih6WPH4Y2S7A/QxQILGm7rMme
c2kI3Saisj2qveaY45BtZDL/SrviZ9+1hTshD3KQ399HQQPqbCkZ3TopMkeKo+o6DEkEdKDyMSTK
vT5jgDzXFjtqksZWkszw26SUvCDQCnzw5CUom7u5QpG56XfTiNddTQaXVobm0KxRHhO1htjNZEa2
qva/8t7U70oifQ7N4iWd9CCFUg587tTbnRosV6ZageYy+dGWZNl03fwLzSIdDfqgAsclfgT0J0EK
C0bMJIltYBN+LETeSUb8FJfRPjTxCurR0OxqqBxWdhSn35uwuR9An2BXpgHarm7c9KoEFaMZD6Ix
m67blnzEE1rHiVmloKkKqJ1aGNtrFJJvUBr76AJpByWc6xzsT/20tHZqTLVtmRWopvPiXa2WvT6n
qq21i2sllpcZePS1qZ/Q8GejB54xD6/TbL4sffXc1eq3xgpegPP/fvlSZHkHdymiP62DIBHIW7TV
uLwEtKuJpNMezf40a9+0eTBu1ESS3R4CejEcRxm9oCqpKy+54eRlqwqblWvRFpkhkk/0BJg4+Wm0
VWdpDvUAc1+so6Jex3tt16OfYvjR3hL0U1YvkmNbXFmIgiU90a3/zZgtgEwhx7lp/S/hgBtRYr3S
F1XR+scUKaBmaErx93JumZOajbhHxrCx0wqghmwbmCUCzUfYb8JAtWUzdsNwEOQgKykI7DJkBaXI
rTTu/poXra7VAFLTYGvaNAPujSL981wKczEY1qM6UjfQz59+tN4ieZVQmCDLR5vcqdUdye4ve+ZK
PVTFJC5SZTSmQLjMd6XyvsiKTG4xMQfsl4kZfKZbPYNRRN5SwQNvzTG+QHRoHKITBjjF6XpSeRyK
scGnmvz4od/kG/VA/zfGKUaaraROELtBTYtNy+AbcV5oLPWCWh68UBklv5DL1I6j9j5qrUNhziLW
6pUDDmOsBILcCeMF3MoguDarIeuZJ7tup1zFGx1HqxLOyq0k18dm+CeUNo89KRSYqYjhRNJT1AVu
qZV//lY4scLtXC/TNMpxKzukfSiiu1bxF+XexPS5wPXWv9Dfm8YDymTIbpig+sZN92Hdzi+MMUly
NHeAJoaymSD58U84sUVbyCq9R0AeiNsERsTCRareT/HTUt1FojLV6roMnFtW4zzXLQOX2qLEzPPC
ovJbqu0DU73K9WWTSO3m8h6u1ExAZfHbFPspR6vJOlobhQJTfTpcJeADYew1mRS4ptp/mrUsmA1b
P8FH9rhnZKXVOTC3BbtGkGWCMhl1VA3dk79mOmJBxWCtonGyPO4xiUdPj/IbPlbr0cZmBb/yeXyu
fID3O9d0GFNAgnkBGykDfMXtv80i0crVg320YO5gBwHrfTRAOyzWvFxbVpNintEipTNEqJEFWlPt
OzymVLsG6U1pm4Fh7i5/4rWH5/Em8Fe3XESWAYnCv67u8abZMUky9TChl/7FK/az2AixkCuX24lN
LgSgSRzDseFXwUf4YDiZXwOaA0oITOUumd20UDUSIXJEJsmpK+fapI21jmVa/d6oDsQQNcgEx5LX
rDfCoa1jGQZqD2SKbAIq8ZUQjN8NKpxsL0tfu5qvrKfL32814Pz2IIut++iINrqWmKOOrZwSyRsT
k42X3A7NIIgEIjPsvx+ZqfEs1mIDZloaYKRlG+ijY80CI2vJ1olfcPEmtpQSKqPYQ0hBsD7GwfTY
/Jh8JUrr1rwBmjtMfgpMBWfa6MlslsXUIfUxdei4oZyZmaJsZC12Gih3sBYJ6r98b3uS2jiSZzTP
Ww+9/28zOpjDY+bKo01+FOglQsYNtYcR+niixWF+BV+DexAACwZOXXQTmWIdF0ezAElJpjJkQE9T
B2Xb4C2Mq/JOH8HnYSdVgGnqmYS5NwbWeNtMJqTz+rJe/DgE+0yCsaldOwAjB2h76xpT07c2Lazq
rbJCaGYh17fTovtUQ3XwJRTAn+dOUq4rLR/2tVnPtlXPzU6q4vGezoyBPtFLm9axp8zQ2coWzEtL
gd1H9Ib+H3Xf1Ry5bm77V1x+hw9AgunWsasOY2dljaQXlkbSkGAEc/j1d1EOI7Xaau9T9+U+bG/P
HqnRAEHgCyvw2u1qfrCQmQ4ow3dyDqomv1RS4EKzdD0l4YXIYihymBDgZOyyy1B5LlN/krVfESOx
S83w8mz2UiGlXbZASbLZRSfCT2OUfgj0mkGTVnN4fUQaGpDVIVHLq6T5NZSNG1YT5NgM2+ylq+nT
k9IhDM6u+ux66hRnpr96RPV9yC57tXYH6k2dZRdttCtR8OlmtIIZwyoGfWO4iYSxohL6oQoPM4p0
trjNIh2MMAG45tzC8aYybBbznSUkrjQk4zDFARus8xPlwAVOi9qwCyOy27i/1JTqEMtxpWuPTcJ/
jKz3CgXZR5tgzLkNNP1eMVJfMuZUg3REYaAaEcNqC58Yub0x2SS07osyf0P67ZSidFgZr/Hja4we
UFrKoFucLEIjfumRoHamXGm19Mas9GOe7M26fCGk9/Kp3A/8YMTSGWXpa6Tdt/rrYFmvXKq7elI3
fVrYIZl+NhUgRKIIGNlU+bxPcU/CYsHW4HgQRVZAmdyNZe7DD1O3R+Oup9NO6S+0Jn0ZDegy9ioa
CKZdNInXVKBY4pEV9ZWplAfY3kDlkpQBiItv6Vweymg40PzXDJ5Rxct9P4L90NU3MKaFPUghExhr
RE+pFulOy8k+Khq7L2N/GDVHhQ8KTfMgopM/Go1ddxbsMB+zmNhZQgOuSRi2jGvolh8aQz2kGvs1
VGxFw25TVkpmV2q9TeukhyeFXCf8fmrrdcNQ3eMwPoGozJisBu0H4ddmJy9g9uFSlttaDZPvIVmz
cUTs1G8HTXuD0sE1Go2uopRbM8wdZkCG30DpwVSngAzlU23Mq7AvgymcD0My3bZm9jxp9RZgSZQg
2UNrTXifNGrPobDVWHWzDCLVcTPblUXxapi3Somot+oc1LIWtXLjQsV6VJmrRr9KIPJ4yOykNhyR
X1IRRNZdgtpMGdtl3fmt6nZNFFg998w8d4dex2N75U3nR2bu9S0U8IE29WfCSqeKDLkzuiqyNVaT
bRwVtRs2U2PD7W78keoKcRTky4hjCMeyqW5RtQ/VmKytOHps0C7YJVZYAfGguwapn6eU2QUNb3rW
wAorWmUjQBBtuclTZbQnmt3FKtlY2rhqUAix54puCJmMy6lqSmfIUaZTmLRFZz3y3ITCNfwAyiTL
7L4vuddrze1cpoB5pVutlB4lauVWWnxtVNA11WTPnLyXUGi08LP1IymKbSaKyAkTWbg5h4EO7d1m
nKdDa0GdP++meB1qFbOZHFCWo/GdyvIdT9gBd29oN035OBKdBqJONmbXr6MwXkUGUjicIkOO8t8I
ytVobFHdfBnNyrdSfacU2M3csuxwpl5YCScxVM/ITacd20MyGv5I0F2i0zM8WVajQVZ1w4Gizg+g
4j6aUbxuJPlZ9d29lQLbYWt9PrqkVV8nonS2MQ2TneVFUCZ54UoRUlu05nxIdH5fGVDDKyb0G8wY
tTD8l8hILiQ0OOyCN4UNlQWboPNlN5pG7ISosyMsA7VX/O+FjBXh5R0cb94vlyIpxYrT+RaUUT+E
GvfiGN4D+68MdbOpO0Efu5Bd9bJ3Y1O/AQzXoRUwiKHVcm+aq+t6pIWd9aj0wSKDPIupquyyyu7B
Wi9tDulHx6hBqooY2cekWpOWA+YqrLuyVEv0/KjiNsICh7SvatuQLMd/JPVeVPNjIWGTo/LKKyor
XoGR56SaadN6RC9Alk6UR7nbTASKb0wNg15LJ1wruoElFgT6vthKQuedPQJ7G7AS9u/olGCjWf1l
1XJU42f0QfvhhkbzZqznR6pEXlgWFxVVdppI/ThTfI1F5L6sk9KZouJpaBHttlJkTqtCU7roE6nj
omQpKrplNm5JmliuiWeybadKu0y0Kt4MNNV/Jv143VN0PP0wBYjuAPT79ND02rRDxta80eXqn4ys
9SrS6AcEVFEb9BMU2NWUPdZC71xRDz9MVbyEDYKgONLQAs/4CD3ZGVKzNiScbrR5yiEB2YC/aRhZ
kMPJCrAEyxou8XQ7mwqposVRCnco+AglH6z/pRijl3pgP0kRH8qBmT9kIafcl3HWe31k9PdFbkB7
qlclrm6zzhQnT/p+P0QwiTCqJHYFFAvgU8O9ZDJf41G7Qcc5gxttJj0cAmOQFWBB1Lm8kbVFcCer
wG8jH7XZwOpDjbqsaiuNYHZuVXeNqMnsp1Y1S8cgirVFMya+jbWeEDfrSahvWdyB7VIVsIAfqxJP
UscjTlUkIiRRg07kdyxfrgUSt9h5XLoRgy2M1uRMdRqABy17aLNJhwwbGS2IGFljZDlTP9LKbech
VXcYxTK2XWwp6IRPah+MajpsM7PfkRaaqWwQ6OuVhrShFHtD0St6GohhxUFSqUJ3FE7BErNqy7Sr
trRwwVWGCtGUqtcgrQV1C5sY2mRHI08jqMK0JPb1XinmCx2P7jpB9Sp21Lyg8SrvEnrB5GRBwKfX
NqglT5UdiYjDs64fYWAViZIuE636CxJ1w6qDPEdnm5FE6qmWA79qZRZtrVgW+CpKvEWbJQkKpivP
ECWJ6dKSMG+noqO1k5gadFfyouUvBqbvdeDqoptGKFtnrY4WjabV1B1ntCdyI068iUPeJE0at9PI
vqva+8EcL0stxPs/Zq91n9wx3tv4roiLgNLP6FUj230CRFChD/tWhal1ql/2GXyEEcjBz0k9KEAU
dxXfJgmYmLT42VHhR+PoJ8zqbZ4VLZA9dbxU/KNGSe2M0x49v15xyjZBLdewNr3aasio0uyNV2G5
jpWEiCALE80pdGm5YVgP82ONdzT3oMcXC1+vS3FppuDgZ1XH7DgMH1PFINzNrFEAZTyDiGI3YRsl
bmXlxFOoXoXObEzarTnqUekB881uG0hFuokiKk9JmbapmWzPpKmnCg4fM4OjkkcRhbQvRrzztP4J
CzIb+9BPqss0+xVaV3RatfE5heCTqRbweDpyIDATjgulWBwDRi2oAEvleuS3aB/+8QQYShP/+vyj
xN6s0E5PJHLGCJgPhOO52tj0nN3zCQobEtMPoxzV9fjErTKakP+2kauDMlcFCXPGa2RTk7+UYi2Q
7M81Ok5lcbDpRA4JQI+JtsrnnJvTaaF5AKKPkHhTkh9LAomr1gGwBCoCuFLLKMgO6Eq4wj1Xojn1
1AwKKAfYFagAHsO1imEOeaJinzS13OkI9eekvf3jDw6YJW4AkW1wJKufpzezGr7qkAdxSJi6NLs2
lNLOOvf7QU6WFD6OclRSAHJylL2FUZJ1GKhuuI7WS6fovKjRqTfLgLURGLcUMu3H9Z9BifOqjARq
h5bRPEtCEDFHee2UfT0hWNUjT+c9c4E2IJuhTfXH7yd6qvz0cfjlgX4o0NC8Sae+wPAymYYVHwxA
FUQ+EnTg52i4VcY+vfp+xJNb5MOEj56f1kHhXG2wsvlYIjQkXecmFh/P1IROvgQQ1FNQ6wZB4NjR
jrNK65VOl46mSWgIjV0ypA74hVXQjqPs3Jb31tXY0tRlkSXPbNFTUwTtBwgZ4HKA+jqaIhw1Jc9w
CDsm+RFa1/KcH5eyHBvHhRroMcAH/b1hddyCoxQ5hAjjyhFmj5tHHaAVQMDeq+LceABGld7mJDO8
VAcDQzRZs5Z1OAVFW6RrNNbYoZjjHhenPqOs2U2386Tqt+YU6ZeNbo0O7mP0J8Gnx7GYxFYO3s3U
aXeTJfSX7/fCqWKXqVoUqk/gSEEv4/Puk7CBRmibVQAbQEJV3mvNeswRhiGWFMM5wPWy6keLxkH8
Ak0ValOLJcLnwVjPy55A7h4FyEudbZPycjyrErDcGl/HQMsSNy6QUcfnn6QwCLAyjKEE6QGElBUk
JNBiXvib59l0J7YZJvR7sKNLORMsVTIVUtCyMQELgoZPf+aSPHE4cYQUQP7hFjbZsfA1gjdI6i6A
Nh70a7aqVxqY5bF31tLq1LJhzdAXxRsLltXRlZWESV2HOUBeBt4ZXJOJr10D8OKSK0hgBOeMMU6t
28fRjq7+eiIlzgaMlrU/2vBGNe+/39Wn+lFcA+0f7BNucPRiPu+0NiEF7ZSpc7pNdFhs09OADxug
3g+qR9aMrL8f79TG/jjc0V2lJn3TjBPgeGHVIOwG9Ky7orQ4EwKeuCk+TeqoODyoFm6FBtXdJMxs
ZWqcTAy2mN/MebK/n8+pqOnTUEcbe6QzWAIqnM1rF6BvCAumb+JuEWPhPs44ZAVn5LdPHEOfxjs6
GaRCozhH9u/EObxj9QQ+d5WdRtuiOejWucD2hCIo3tnfu+O4XR5O+aB0xrzo1qNc8Dq8KZ6+YW7m
AlJ/HQW9l17qIGTYEXXNyD7n0v1+BB0dUYiocTThHxi6H4eHrRpzLhqgfhYhE4gRH5jPvRJEc+0p
jAC+qfwVCAs/w7czD/V4l2qLKwWglQhKIVUB+ZnPL0U1NzQqc7Ny2IV5haapnVyke+2g7rUrhp46
/WGstTP38Bda1vGYR2+6bDoSDwnGLB5Gn2+I3TjkOtobd+XO2GTQkD+HMjo+Wt4HBIAfEgyAzX1B
77dhJJpyMmtUZ+ctKwrURan3/UIen8nLEDgq4Y6IfwOhuqzzh4itqixTb1tEiMk6WjVBu1JB1j7f
DTo1E5RlAA5bAo0vulxa2BiVKdLa0UdmXsCol9lizM617o7fvPfJ/B7lGHKu6SFTIsjUIvxUdjLK
93Mu76uxdcWo+m2jr75fu1N7kIPRibgJDAtc0Z/XDvBkYI5anF2zcp91KHM2AO1FZw7KL+ClZVIf
R1mW9sMTCrMEvP2mb97BS0CGrgWqdNF6MQ8BohJU5u8n9eWNPh7vaEdokdpW86hXjnKVreVaXgJg
dsUvi23jMgf4SuQt8Ya45/RZTj27j9M8unasUZ/5FJfYiNF1L65l82iiCDo3L4DPnpnh8d3zPkMI
neHg1KHcdhy6VSMFhEGBymyyFitmpyhhXXewntCdhYG02BSVN+Km+mmpZ9qxJzfM74GPz2qJQFgm
EJ11GvaowqESDVDKfp6Z3XIKfTyR32en8yVlBjXuS64Csmo5xL3aIGFfJKJTL0G+yd0S+yW90M4E
C1+AG8ejHZ2J3JqnAUju+l1NvVgDNguEk74er+YNdLKpi6Nkf85a451zezxFSEFSHTJWJsf/+/xK
DKgehfrA0Vb8ZVyMUMEmgDrMD6MLFIcr9uFKzT11o/4qvPxGuf5+fU89QzC3GUQ2F16wdbRPO9TH
CfBx4P0q5X5W0KOkV1nW2t+PcvKuWTT3odUB6UYczZ+nWPKhVfEqwjHrnj1o/kIAbrfj9fSSHJhH
V+rlWRLgqbfi44hH7z28C6SSzlrtTAHdUC9fVYG5lqvGn3zq14ggyCW4st6ZeS739JdH+WGex8tZ
CnCdjanGbu1dsZI3LbIC5i3qQueqSV8C6WWvfpzhUcxZTWmT52hYwMGO+aobbV5qr1wvenyFc3aw
Uzfex8GOok7kWWw0l+XsNibSnWGv/kgu2pXYQWba7Uc7eeJndub7tv+yliZSHgOwUyh4HMVE0KNE
QVjBkIuxEErK+QbiJ6HLUR1UPSb98+Wm00uK6GRRtIAqyTHatYd9sBamuHGj5+XxQVTLFevwAuqz
nnDNc1fT8l5/neC/Rnsvs324CvHSkxpaWNgsm9lXvEVdJtxV7uQbG2WrH85JmZ6KjSBg/c/Jvd/M
H4arOSsJEZgcD+q1Cia1WJNAWZ1zYzn9rkPAC2QHBHlfhPWjmRIGa6IaAhSeAHd7MVdst8oa7SZ0
L4H6O6+0dXJ3QoUCYYtKAYk+etlNYBHSlOJ4qaRPxp880s4dYCdfbCgmQB2HcpyXR2d0YvWzWmNH
4pJ9F8begG4IHW7mlRfnoEYnQ5ZFneGfYx0dlkNl6nE3ZQzJQGwFe5quZLRdeMzQTPD0blhY6Iqt
OgpMrc9uypPn5ofBj5YSHZyxJyUuhPZl2uw7L2rsxSwPFAwfEBiPOfCycs8BCZcPPX4TELtA51wx
oCl2XOJQB7Rvc/RRnR7EytR6o/U+l2ciz5NjAJWGxG6RMfiiUam1JRMFxgArxokBoYrI09g/fX8B
nNqIBq45FX5oYCofu8vA7leFFCa2SUXkTuP9JgVj9PshTj0gUBdQf4cy8FfVlWLqinJusDs0wHvU
frZr8lBJ9OnO5eIn56IbCLvgjotC8dFO0NVMJqqCgUwofuvANuQa97+fy3JrHD13KPIhGcTHQ+j4
OO1l6PVX6qw1Thh6RRjtTHlVAWk59iCFXTZKdmbpTgTln4ZT8HU+nIBmBXBfq+LAreu1PkFfZWl6
VodOazekOGdVemL54DwFQCQSxRPVToNNRTwbtHKobg/Wr7b7o27guP9BGUPEb5goBX9xJmjylpiy
nhA2drnpSmOh6xnWulfPnQmnZgKaCbhQS0kdNJDPy1aUMa6paEmhily36QhArAG78zMP54uu4Pt8
OLgFqIKA3nLMd27UIcXmxjDQzAT6xFbu8w1sSIPlVV0Pbv5a+sLn7J+81v96Gf9P9FZe/n2/NX/7
b/z5pZRTLaK4Pfrj3/bipQZX8Ff738uv/evHPv/S3y7kW3HT1m9v7f5ZHv/kp1/E5/9jfPe5ff70
Bzgfina66t7q6fqt6bL2fRB80+Un/9O//NPb+6fcTvLtr39+fs1F4QIeUIuXFnv673+3fv3rn3Hc
aXBBXJ7Yf30c5h8/cnjO8ev/0zRvRfOnfVeIFyGfM3y7f/MZb89Niw+lf4H6uol2HNRbIeCt4dOH
t+VvrL/AqwPSpxrSNVDW+DJuUdZt/Nc/a9pfFk0THPC41tDRMHAUNGX3j79ioGkrqKPj6XNUh/78
z+/66eH9fph/Krr8shTAFPz1z39ndX88VEAsW5wyUCmHZQg+8SgGB34QxEyJSgI2QlDlQMVM0XQ3
zugIWUm4IdCOMrrZQ55y3S5cTSbAKZ4V5qTiYPAhaKzIVsd7C50XmbX7MI5t2eXgpKnD49QI1c7o
EGQR9wjP7oF/2qNSHvN2LU19U1JAga41+rME1gKiESMQm5VwY9Wy6+E2tixPz56qMHpTqxuzVbYx
GZ9qAiqGrqzTLlwNY7+2yn1FmV9leaBkALsrAtrzliu1xFeGHiRMVtv9UKx4jdQ0lzZUhoIpE7u6
BNZH5B4Zkm3eranIbzKwp/h10SL7SVJXNe6zPnQSkGvhcuXMQ+7PAunQ1HjCEr5QG3gZi52cAatb
+OtWdgGnQlCC+TZkYI60lk9YYRtZalO4EvN5CMIQTOSK1sHIEsVRybCO1LtY8DdNTauLuSquQ3Pa
9Kb2aKB8xbTHFrbTBb9SIKA/xQ0owtBiDYGJE2Q+zOHTaIXeoPJVqQPD2IkKpBgCtoi4IRXzraR4
rQ2UNjQrvIOErF3N7CHMBLgkV2aZORlopAvQPU4IRKi5rRpaILPEAdrEVgX817RXkb2ZQL7IpsH6
jm7VUbtL1kbyOEAdrU4e28lc6QCn6M20jkNzxdoSJf0Rv6rYvXwi+gsFtDEsf4yVtmpJ4pkaINiN
ZnMwSbSR3iN6CioreRvLx5w/JDVY30RUdqNYqyEFxlsXmwLY36LWHTnLoC4v8uznCHk2ZMe2zMia
T/OzpV23c5iAE4vWZTQ5anGVGtLpLcXJsl2sp3YNOhzQ02h1vhXJc5QA/xzOu1wPHZZ2LqR6H2Bd
aNo9IpE6g/NU1m47Ura2pXmGDK/BM38EJMlLx8yNINdSi87mAHpWgrs6620rAkpT5UAfdlDVICuh
glqokhWkItw4+6Ga1r4u52BM8x/l8JOCmA/BF48UIPuM2oNev+oEuGkIgLNsPasCQEkgT8v4Aq1t
p2AJaN2lowH2OpRyI4yHNrzSGxVMfgDYcqxRC+4A1bdtuKZaiFvH9AuAPNHzdyIALsOkuNGs10zR
X8q09RL1V8eeymnajoPhliJdj0Vm6/hBjT5E+IFoArwkmq6TcbQ1YyPL27i/6LVoH9HHXAyBHtaR
HQJQQDn0NbDa7Fc/3/A0BtV7k/Yd+P3dgbOnTj4nTQ/8r+aYYDeY/ClJtgO7jdi+RDvGENd51/oQ
EHRLWF+EKSKzelMU4k6Ga0vCJJP+EDJ0x/KBt7Gd8FeDvE3zcIO28sscaUGdi00bDsAzQ56aZI7e
hUCy617Y4Z2LwsuQcpfNymqyQkeLEogFkA0cYCE11EM9G+Tpwo+tyCGGN5azE8oB6j+dC8QdAO43
yLHtxrolxa80AS+hgvxSou8Y4PRJMQMUC2+hUDz3EjJpXQRdk96zmm0+9ZtpytxWPNHcwoB9UJoa
LMl1ByGw36QJ8O7SQf0IPlrSGZoXOSGhnOFDwCGqML9p/cKxp6uoHoAOzjyjNK5UWd4MLdnoLdkm
ZrMF6PECmBm8FoNNooVI3rshKX8JaGd38BgbxvK2Ea8D4zGo+hQ6Rw/DK0yucGZGbpI0Hlzk7swO
ZRC99KpwWE9yRn++W+t5qtstvL1k8izzyi47WNRW0TMZQYqoqAtvv3uN9huwTvcjlw7XiKuHlttb
iG9UgFA16A8IbcPMBSWI95/qO4A+V0bB1vkgXUMpAuAkvVqxbvO4skfzqjLu6p5h16qrCjD2omuC
ooP5cUVcgA0PaqO6RIkuCMQQQhlUdQ5cJkBcyQTrbu2qGqjLp9vB2ixWbtWPWr8zh2oV96XP0MQe
Erg4t5bdTVfZdFMzbygOKQ13lhq1tozNTWl1PlCqbphuQfjBC/fSzT9UCcexoXHQMwgAG1qPUruZ
2LgFK9YHU8VtZiNzu7m7ifNwnTc6oL2Q1jRVhxTdbmqzoDSyTcFUu2u5H6VPpMVFMqZeOIo1lXcW
YCqh6P1Jv8fl79Zc+pKHjqzA8Mufiqyy22ndK9sSSh3M3PR56Sha7LcT3Qky+mPe/6zrZGul1rar
ICAyE08frmro6sgt76rDEHJviK07BRJ6tBnsoQZ3oe1Wsn3WpmtcSXapXBZ1eE1qdUdp68WqCvka
ZT1p6TZpBc7CzFH4C9KyFQV8ETv8wiDzi5bHa6Aa1WVTGbgE+nUL7KgJJau2XOlD8jQUAPIZjTfo
hjuBhu/EKhBV+mQrwJ2yDEfqRB56NGN06NhAMG7X5ofBuI3nII6ntZVZO+zBXUGhbWjIVWrotT3o
2iqylC0g3rh9midT21tmjDYxW/ditOUI2VaIkaDfugKq3Y7Ax2Ctn8BxfR5sLZpu1ZojlOhX5iQ9
bdTXAphVVen3sKZ5ay2xMrUawP7oIFkLQIoU9y3YHWlUBSyeoZph4GWqLa+qlKCaL3VIX5hYHLWe
Vl0Pu1UdcY+ZmBczvHRC5bYx9ynX7Wns72J+hTbKtoXOiJ4oa0XQoEEQodRiI9lWLUN7CLPSHgdi
m2a7jU3pNrFmlyFMt6iECXbiKPl+HMEKUYRbMwBZVBaIfJV0l6HERc3prqJQDguh5bWUiQxfa66B
D3Va/ZkVK5Jyu1P6QB12Mh9gyaGuiwJXXmSi9WBi8+vAJ+JOuY7MFn7nQvUsOLhXRizs0mg3OW33
wOLaHQMuvphucoYjTgDRYZMRGi6RhOKy/mb23DcIztA5dPS+dNsBnm/SrcrbkD3r0RZUKXj+XI8W
9HVrbrelB5AM6Gj+IAc3osWjUTTbZq43Y6XcFg27VupwVahF0EEYjg+jlxnqpVWBB5pHHixPXN0M
QUcgvzjwZBqEuQcTdmuIDVLVa9Dso1XmQ30G2+O6KBWvq7cNX1UDjopBWcGsel0As+N0IfgqVjc/
6GK6AhlilyrcqVXuwllza6kos0eQ84ihxq5SW084mGOivhtaw4AnGpZ+MnI4w4PzZqPwCeLcDNLu
YA2bStvNLf6mWffJlVRBXplUP+9FAO+et7GjQLAr9BpIQDvFLUe06kJouF9pOBVOlPG7jFQe5eQC
krAvuVrDtGh+zY3opqu9rp8DzaxcTS1iJyVN6kF2ugIhIhE+rYtNMZdnygzHCeySEQDqBllHqEGB
n4i05GPePw7lpGVLSDvIe0lvFvjnh4TpH0nIx6TjvXj0KeeAShBwC0BOQeEU2pFHtRLxL68twtW9
3u1qJfR65ZnIdWzAEH68iBBEEijOGMpjhpcOvVYbV3fTrULwWTvtMg2bVZUTB2oYsVWthiEB6Win
1bjPU1A0WgjDknTbdIj1xnXL64eGA9Y0xdsQkVaPAJfrBzh/MhVavxNQ3LETNqBITJrf5fy6mbYg
FKB6TnfQNHmKJmOPW8XW5U2HIzJfCIBc21qKEN73C/Pu2fndwhwlYx/NAihkTCrb96PVIi9ybfc/
wLD57RrQJY77n9gGfHn4R4/mqE3y/0b8HmMsoAPILkPDDrvt8wb7984Ei7LtOYuidx+Mz2uKMVDy
AV7PhFTGcd/glB6y9MqHy6XTtAhYOFt6rjizTOC7IY96Mb+lnjt5aUzMVcAnV8C2yIkF7wKAZYRw
J+X5+81zXLGFpvineR6X66g585JC95lGsI4HiL6xJru37r8f5R1wejw3KMQv2vvwLNHNZQN9qAr+
ZyLq0GR0oaIOCa2bc2v7dYMyaLH+Hv/oFflfSI6fenpYS5RDYOiOLsnRQpY9rh2tEYDzj/1NwX62
jOGeaHU3JdqT0pBNpF0VTFv1M8RuI6UD9B3y5yK91ND/Ag5Ixo5VxNBsTaddyiKwexXiVxaYyLAI
LR4SvtMGKFnl5l4Fl6bFjRJHYlVk60nN3TG90nIAxevW10K+AgfazlFQNsZhX4+veccvRloGcB2y
HF5ypMqWFTQVO/C4RgxpNG48ZEGlnlPb/SpUgRVRoTKDihTqz1/KpxW1prHNQeqKo91AtWASCQhY
wF6pj4UJotMtmTdzeFkkgWX2LoTA7QGUJZqXG71R1vFQonBReFILbb3I3e/35Mkt8fu7WUfST82/
E4n/QzXP/0+rmeYiWfzvq5mrt1dUM9u31zMFzfeP+VdBEyYKCxYVxzfkBZbK9D8LmnCyhJ4BAiCE
g0uT+2NBEzLN0LPEb7zXLfGtfhc03zFusOQGRPuPFjTfj/PP5xNdGAFAgsNA3GDvePcP55PZRemM
mx4Fn3F8IbMROWZJ7EG7iyi5nunD2PRBVICU1aX2h5U7EdZ86YdznEvWAgiDFBp0H5dK78ejMalT
Peln+IHU8P3j8HRD+33d+YrfBpF/DrLx7mH7ZaK/RzvuBjVKqRPDxGhETk9a2R0UJbzWGu1Qx8lV
mr6NCqq1fajgpkH6OXugpcNBT4TC76H4SKbrqH1QkJ/Q5J4Z4NSisFH0cpOUbJWnxYENqq0hFjKh
K2VyULSGECViVHBRkWQVag/0StC1SUaH8iS3J9D0swatwu7xzKouB/p38zw6jpHnjiVoxaCS37Xu
37VhLoUz2peNa2yg+x+cU+78epx8eoy6+vkxQkalAokEA1r9PQyroBtYnTmwvsD6jnaKvnyFD5t0
gDMNB5QIQ6hADrLWHYvaUcqbJENmGjrAtkL8qnAIYb6h/NEG1fvg7+IcDG/pF01zKohCYw6Icm8K
h42IfzV5Bhx5+lX4MMYRAGaIaxQwwwUXv/u7LnwIYrszbxbi0wD22LkFPblJPox39OoNEYRbiIXx
cLPWa+RI+sZyrL3il77Re6vFHuI8AMZ4j1Q/7034JSxu60sqAwbZ0VZh01AibY86lH8zeN1S5OCJ
JBdjGe+guwKm/IyQtlMCYtU/Jq6gJ1gVmm2G0S2xwAMbZzD4pvgZGVnhscJg6BTEYMwyVBLGzkBl
L6tyxHKWsGUPjQOAbX5WqX5d9MiFrVEFZw3yC924VwW/Tti2ScwN4ooAtSVQPUGcR/XgUkR60ELU
wA4zfZcW5JaQOMg65kAhwBYSdRuoR6LR62X9W0ZTbL5VVeOb0OiA2tYwJc4YPdTg90JGdQvlFTtO
nrP+1ww91gj1r7o0vS4F9TgddjhbL9Gr/JmWxmGEMmps1SCUzuiRQPTInHZj1LmmkuymsHgEzd1W
E3CbZV8Onj5aKzi0XPUm3Sd0EP5AA3O8m9PHvNecLg8PfQ/pEgPV+hI1DR42A1RHMDz8EC5RyL/P
WvVQR1qEzWz9KFJlFZnGjSEAskzreaMnw/8l70x2I8muNP1EJtg8LNtmn+mkkwxyYyCDpM3zbE9W
+36x/lxqqbIkSAWtBSQSmRmRTgbd/N5z/vGEPXzfC6XfN/pJb7o0SJCYVmlyUIjpmBrSXDehSBxR
bvbbODyJiGMicuA3I9TTHzJmswd0574it69TMz4IGgHyZWlny+aWcAeieYkEmLDCH42dpJW2OWAn
vLAFB0P9nauFL4nzFcF1qNXZ9zSZm7POcrDSgS4ws0/s9Wp92UoxbNr0WaHiMVd9K9QJJl3733Ns
OPEa7cvmSH81WOrkFfKPWmaOqFwaTf6YKuVSxyBjvXTs8W/buGCPNYilrbfZg16kzyhD97Oa+JmG
PCVWHhOhP+XQOLoYnybdOmHNxlAK9GgJT5FV7BPNwan9y9LR5dG05XXGfCUAHtgan3RhkWiTXJvc
4OEg7WbWXVX/yCsdZDY79FgftPyc0zpeiyvQh3RKNfovsj6YLdiYvLhVWL/toT9itndU+YuIB5yz
fIdrIlzipjs0yWIX/egNsQSy3ABEHYtV3C1D86HI0amed72Fxkes3DxTidKRPYp7Hqm9oYBuBGfK
7SzGvaxDlaW6m6TSkyB9pt1XZpAlQToGX7rSjXe4EZUWSFKJJfJYi0JyTXXDW1265lg5Y1q4WmI5
aTvuR+jDLnuV1uZDLtGclqbXrK2/REQvUhalyWrYSeele8qN8WSV3wZfKKbcKea9aBlAtrT3TfJR
EjNyUVZgev8u0wEs72MB5C0y0HwluLOv5D0HcUmeTi2eJszwaXNecZ738qseR67WDedtWOwqji9m
IWBK58tYy8EYfkqYI3n9lYyYgWvSSuLlkOjisQanrKvhslJzpVbSYU5kZ5AgGW+dcCunN814EtQd
AfCaGRLCAIl1FqrMzYePhB1mgiBK5GSnba4svHcd0U3wY02lOIkh26u+vGrmWdZb6N4aU38VzETO
KGnl5YPo54vmF4OMGmav5G+KeauEoyxOoGgmXAVJyYMZaGTZk18wLbI7CpW3dtq5lH5V4g3tkWtO
0rkrQhxJxClsTl9X0D4D9QJEeJIn36cxtEROWcTrQAxGNaNClL7rLHIK6THT9kpyT1Q48MN1W0yK
E4tJ3OqheAdw5s9ZCNQkh2dq7aqQYLmV8kHhqc83uDXReJFXi3TfxyQxPwgloJ/BCFcp7W2rzHMO
oG0ndKaX6GpnF2io+N+b514kVrncwn5Od1qx0meNA220PD7ttpiYTyIhzql1KsV2p2+6p4jzsSt+
mjhxhu0jLURP6bOgkGhR7GQ/L7+K/NgoTwnJIFmRHqrNE5rXTLptEdEYb9L4rUWlX2exm3JsiwZh
I/LEevWxSkZQlL+M/DUnWEIWviq+v7ULE6BVHtKKyA/aSUNR0G1daWkDGGw5+tYhZbTuk1Dur+QO
pka3Sf8knWTCytNq8SXR4r0JgNEmkPFGGojtFGxa+Ssly2aN2kPewBesmrca3cNixe425T/qigUj
0V+11QpHcFJJMN+YWk+xoXqNfMM2+mSAc6/YAknTOA+q8iz1sQP+jhO1g6SywOqKJPvMKmsIosIg
LUJdIcC2aC+2+akZ5lCq2n0tF8hguEQbUTg0W+2Ycb+vrJ1QKo9kYXF1tvauADFe9UMx/gD+Dlrq
yo3hJdSzFqNxlObvpsWaeM/sSqZw7eUwTVX//nE1ysbbNM3Zqv1Qk4KrVs8rhNHcvkWzDJp+XBZy
rtsk3IzJj0WlsRvROKxx+xIJqWMUByVe/VYzHgc+fv2UJU7aqTvAKgCDH6MdXgvg7CU/3vNEupE2
OOKyRpghqU/f1LE6rkIJu34ZebzlAeLva+6xDhS6Z8zPmWV9r8MduB9tRQ7mjAJ3wsOjEgK1jR6N
pPo150vQc/+YMjk6W6zbcnHrzMWPyfTx4nE8qRLxUaSaG8N5ieqrXEV0sof8sNTiuBlPTd3bSzt6
ynhDq2qbs3IwtuJS5EJj9912aCDJy5H2CceSt4dUozAmLULL/CY5ZjSN3KlmzV+qEXqb+0zZiGHR
bj2R5IJC/5lEmk00uEOyXISxdjryM9JiJVeguEQkw7gzFzTnyy7W56DKC8fsaDJT38sVpQWE6job
YS9+FhWiY6v2Z6l2p+Qb/fwjAfchpRBI9GlgF0y7M79TxZfXkxkf2/ElSmW7XsSzalKMGsvkmOWC
m5pAylIGlpMRXvMiKBqXV1DWL63sqX1L+rdEO1XQ6WcZkCdP36rC9HmeHfgVl77pI1moD+3Mt9XT
FhTPAdCRvTS9W+TTWYcBK8cmEFImJ9EgCadJvGn2B0jReDG9GfJpUI60BHKfvsZ8BPqJ7lFZIq67
vbZl4VWZvIRinT7H5p0/6klZGt7auPAi4nVsgnZ2emEQksq1CagUoQtQJFJWNuuoz8KzPhq3qTeP
9bgehHi+tG0b9opwluf0lA2EnAviIWkFOzf73pF18yAm2RMn/knCa6TJfrssDG8jf+whHEhdq7Pq
fa1iwHfOdnmT7SV5riMrUMTpacvia6Fmr+QBhTioHztN8yiI4zBHAB8R7QlNNUwgYz0DMOEzUc+P
oox+90nvxhvzcvvdzsVHr0buir6lGuqdXLSEwmvCg5h0t02x3tNE7flDJvYqPXDjhCnpUNtsHSd5
/V6N+CjHElOpMj43af3QaGcznknlmE+NAD2UfiLVdE1ruIw5H0zaz0iFU5kN4AiS3PiiQsJj6fzS
y/Q94Two1Qg+umZu8ettsJPeRM7RuJX0Y6YEr8mQ77J6nkusUSK/vCl/oUz+IxAog439nyNQ/6co
vrv/+1//KwB1f5X/D0DJf1JpDlUtNGeA3pLGr/wFgJLkP6Hv5IHCjYA2jiq7PwJQpgU4Y1lYEA2w
8/9Gn7CSkmxtQnVBR/Bl/g05HW5GNvc/boRUW+E5p9ecHmtW67+PFEEqFVnJDNY/0es8EWEmYxYS
in0R526ezA9zMZ2Q0Z1NMRiFye7b7NOYiPRqk/UtzkgJ6tP5fc2YkPJ+OMpFIBBJ1w6bt6jVTo6s
T1nMfQZAqakCK+2DtWelmr9SFBYkdNvWzAQzZBRabXUopW1q5/PyQ0/untnFTpbe0XNsswXLgW66
o9HtNrM5U8LglZhUjLdBlD8sgwFZ0ou3pdZ22Olda2Z/22g2stEKvlRdhURg+eq1iTICq9tHydTZ
JT7jroVd03rzuxq3yd7U8SJmObly7ZeYDY9RLh2iofLarj20ev+6KXMwLSQNoIVJi1z2FZV0yULP
899bxWfdVIonOS+fdR1tUcUpLkeNKyCprWTNZ1tTjXFfzhDf0+iRz+cuon6JNCzPxVuhvqcR3229
fMj3MUJPpdd2Vdw1z9zN1HNnk7aT3OoPazW7TW05o/C2FuKjlmWVreeTaZdmaqfSc1Z9ah1FHam5
H/JyV0SVbFsThR1qfI7L/JCP2a9xzp+qmDxf0pRGqT3F40/eXCq4AWnjopbqV4sBq11JzszEgxhb
njLE/iSgrnMS3oTGOosTGVWJ05EdtiQzshu6kihQWRJggHTwJOlOc37nMaa+LBOJyqKOsicSOrW4
qBpl8qQofdE6WSHzUkpsOWsCrVL38vLTpL/b6k55CmxCpGqlUfZFyuopN0jgMxZ7Ll+jrflszPKz
NQaCYVtUgXG2a8sxSJVji/igTipPLgpfHhZvttA0oVL58wf+P+Jwu3vz/tXh9vndDX0xVv/r+XZ/
ob+dbwpFnCZ98XcPGTj6H843JOyWZUFkwqGiK/7j+YYtEXE71ZMEV+PH+uMRR3wSnR4cfjBa/+YR
ByD/j0ccIn0OOFEhu5iX5tf/AF4mUrRYfZlC1PdLaKDOIB5vfUqL11be4w0YOjcRPtotjCmO0vhU
exBEg/yDGxtl3LLlx9nEdxt5jLoAJzzPyyRfczDpsjoJtXEpwbN0Co3GC/VBl4INZIewYzHepeEw
L86a7duXOguV5byu4da6eenmmt9WUEyI9Yb0mAEiidUYmrod5OphPGWKR7SjutJLS84rzW+ssGuG
Cb13xkftgKm/VTO38Okm2V631O/clhKim+7V3gFZiGcYgRVqk3/Htw10Adle9sQSJCwWvHYLZuJv
FTNnyuuZ0Zj80CHP5p/DbJVS9qXR65F8fkXrx+PyVfPtpq/MZ7lGWmpJNnL+K3ZpS3/jm/Sl+vmp
fLUAllB2mitgiUBsAzEfjHgkRCcc37s02VwVXjCukZNsH7KnTJk7PwrimQomdYx/5Vlu69qDnAVL
FZGBu7mU+QSZgczELZXsuo0c3LsubI5EGqAfLTlDdlq1uYvkWZxbOl++BkKZoScL6VnMHtBBa+n0
VdSu9RH1bpseiu2zQpbJlmDwGrEQQg6irgrz2r/n+Bp2jfiqd/hX/tL7S45kLHIU8KfBLjmwaFlC
v5U5Aml8CWm4vL+cO0Ech52yM1Y30IUdlgCJH0FV6E4cf0nN6zy45k0o3bHfSTqCSmd6uRfioMZV
ncp0KZVZTW5an+jERNmT4YhWW2sekLBG5zY/rstrlDzmC1I5XDovYnOR40Nr7ortPeWpJPV0Okit
vxZ5qCeHUfyRxFsu+PfbrduJW7Vbq7dl2yHYgtsl3cOywXgN5dSLABj7hZa0ykYmVXROUbmQtmN0
KtXfm47gjf8IIkim5rUSg6LzC+U2iuftA+QJrWTzgd6uZrmNEdJLhzy/kaxE4uZ6qoqUXZCIRt5Z
60qC57LjOCcfVCBZ1keaGVW/DPTM0/I2KIfBOJtaCJGzbIQAfonaY4Lg9C42Q8OFqOi1iK+6Ga6J
Zw6eZXokpvZPeuv1ZF/OaG+c9hLpG3vRfVRgC0xCPlQTwuav7UQvuvprehcyuwjro+xaD1nYPa+7
/oYPLVjDFnefsOuPi9c8F5stfxI3TM+XW73Hly532Z+th/6hJ/MVwBR1WURIqk+Ee0zq8GN2mnfN
qcs8JTnJiae6kO/Dk7AG1mLag/RLF+gj64L1W6eTTjkQxAWu9wN0SbjzI1+/AgjaVbJfjW5SPw7e
HBY7aToRFG+9Jdlvwy0nX22Dev29xOGwx0tgi9d45O+dbZFjZVf1x4JkogCK+05mj2TbVt2pkAjz
NePFxssIk1d9Gxd+lHwrmQuYzH3PKGQmvJMffXeo6mOTnc3hXMxhTLca54BkkwBsfjK/ZMCZHF2f
rFjX+jKcEMmq+TEtkeXaS6BlrqqEKychkSKQ/suX3gj+f8Ylq+NKkaF7/vkl61PW1ef19K8o7L++
yt8obJkXxXoDAXZ3+P5tg7D+BKONWUeDOb4n898Znb96cvQ/4eBhecDEQ+jMn+06f10i9D8x7jPt
08AMos8t/O8sEdSl/t0NC0MHqXSvq1QIGINi+p837EB+u5hnFeWPXFtdn/jVMD3LDQAvqNJP1kNK
dhta3EKMXtooOsmwsGP/IyNehrp0+7w4TymPdk3THBG7lwpcOY2oTY0HFKTUgj1LW3WLt+F5K2Py
I/FrOLGaY5ShJ9s2xYVUJh3ATZiJ5k6xgyxcbh0NwcsvqteuY/9IwVxIhfZ7OkIPL8ae7und3AOy
RisJvY9ATUcLcbmUbbt7wd2wnLdmdWekqvIdlEXZnSixM67yqZWhpqMFyEtfbrIM9JBr3rg1rjJx
jwDez2Xnik2DTWBDSmwYPUGz4gPN83vKw98ieqkmyk+lhbUoDbWBHUGzXIyNtjka8KuO1ffvSiF9
9YBAq1x/m/VyzFnro4Uk+Tr2TGPwO6F2y6Wl0bkuKAjPbH08iw1elS7CmBH5LQL3mcHAkDN7tCiP
VJdHWAJ4NfVXPCbEMBsoY01KTaWSlFZhAHSZn7UNKLDEAiBPsad0GTwLUUVLtSv1fj9MTyKdB5tA
uPQ8f8Q5ctZ7qG6LNAj70JzF9rKScj6gFre+9Pg7VoAnuC6zUWf4sIK6Sa6T0FyrpnFqMy082tvf
lmq+FHW0NxSVzvEjdsggMmWin2Zi6PvqIlZEQbWpck5VOAmBZneWxqq9dd14Usqd0kono9B5JBBg
Zs2KdiKBmOhtCafRUGM0raWdEqWiHekrAeg0WhrpU5+oXjSPnGWHBgvP2n6OlRRsULFad+rUmVa/
2Z0yYiVKVGnGRHtpTp0fQeAq5hBugqFcjx2tkJVKfrX2heHRXq36qo2HSYqPBCejOvo9o9JO18c1
kRyrQOVW04gwr/6sCWE2f48N+fo9Q0aDbWsBVrLE5bGeiqNQ9+9Yar28GwBphaA3MeysMun1gicW
qluW+Ycpop0i9E62CtVRFrKWaqHQ+VbHg1BOD01WBEOX+RNFwhizojm3t/FXUhjXYjIu2XbrjZtV
OyolASU7cQm7UvJmriDJT0wOWYH7IaVaB4fcvJ7G/ghHhu3Pzlld4anORIrYhAPYFMSX5Dn7qoVv
Rspey3pRbXUzD13nTX39mPeMjgzOsZm4VUMQcWlvRnY0FAyg67TLttOqrwAP5wkySvuVQ8sYFiWS
WsqP5iTN7V7XWzcDF2zKK0Cqq8/jIboTWWchXc76/KyIH2P8DSBxlPIulFeigpnPrYbEc1l9IPUc
pTrHivw6L9WzKguoZrqDYuAeITW403hnO6RnGs6rGsZSl4p9SS2kIYt2Ltz32ugRRf8u5WRr+8pb
JrZ82fSkBSuJJAN9lF9qOeHi0qxduyVvRvo5m4/o4eyxMwMWd4IdiXNmcQa1eMZ575R8faKLi0gP
cmPxrer3XGiuwLNhxY0PJ1N7Gjiyk7Ebl8bzvarAQPGbSE90cWKb/tabX4lJlNdctQDTtd1DObHu
n2M8pFY3H0foLgLDc3vqnoy7j2HU7WwjPXpVg9EAH7b6Y27Ut0JsvbxneNSyKw+JR8Y76Tz7rTbC
vBh3EuUaFm76GjWCnPXHhF2e3GonFmnmWHQixYe1eWzW5jZOI2n/1r7X1ec41xav1brQSsaLZQHF
cPlQbUCinASIojINGXoLD9/Vnj7lnkwdprggl49oPOn9BfvNbH5zrPD+QZjPbbFLumSfYmtIRbhs
wiXxYgRyBfIpNEmwNQXL2Ec8agAFlTcJpScrvzOZElVp1Y+imnzEneHGpuoV9eZPiryHJfNKeTws
ZvPQZlO4jR0LBOmRfUKO+tQP59TqroDrt3Qinmeo7amUn5cOFqTYxOPcW89tX3iwZk6c5Ad9wG5o
XJMFLn0EecF2d9Zwc02aGsypvuvvZFeNa1vc51p9raOI8XY7NX2QbpADWuPLpvJWWFWwCtSUEJZF
vbDXjALuxwT8p/EiyXqoCCxByNBI+a6YNLc2NIwU15wCjzHGWZLmh6hbduMcs1XiNODgN7uPigt1
0x7Tqj/xMR4BeZf3SNrspWC8XPnZq3vsNhgYOx9O0e1VYun1c5So7qiYuzJTH6lIt9NM82MjwS9r
BctGUdOcnBalC4YRx+ak72a9/8G9GUqj8KyWoh+tHMZd/UjYmItpIUhz3e3j/hpPeLQ2gapb5vUW
YUlX+Fo67O92q7abg1LwSUR/tYQ87DbutXGwp2xz5ES6peD7VCPYc1/7m7jX13wnJTX2KzY+7jLy
v1gn6Fj7Eige0WB55DjxKPL0DBpnmvS9bjo26NNq6n6pfReU+OZaI3PH8zSUM9URYzC0LLMjbsge
Pq3BOzUaUjDVoiu0yaPUy5dS0P2FkHa9tvZW/4jZ2ZPV+E1hkKnMOIjT/BZBH9sQCEBdrxnWqyVX
3RWnXZ+1yFrSSyeWe708WhqNH3PslL18NzvSkL3QWDAa7pwIIVqna5Wk7/lgYCubXKuYfRZF3Ipu
ESvgedKp3Fghu1X0lcpHLDhAplmS9UuR8H4FS7cGerffjHRXd3qg68O+S61g482VFIVN927GQ0xX
fVpW5SRcHLOAbQfysdHSoKMEQpIRqfEt9g3LMDaSAdfZus67VDRJWG+eFgsqpMiNG2QkZa2JAT23
3KQyD7KB/pX6Vk+iZ6DjGAvtJLUl279yrZHY6IpXwnzl5nAUq/z3sGhOp6d+VmJPZmFUk/XUVhyQ
2voqYQdNqreSx1xgLcmUdK/I30vLrd2QOt+HMhTqqIRyv6+ZEzb5WzBeGppBFKw42k5rMTjfJAuL
doQFy3Il9SuucmcmZaie4MJVGvmm5XctYY0kgjkvy900dwCxJzJg/Hl+T9ToYInRwzbdZtPyKvzd
C1S4qKZ84MarhkGu0LiZSGVbNRVRUr7Xxke5lb7xZQFpGGERFRH9N/djkjEhUc9V+lN23PxEnanZ
dknG9BirRPUsRaACCOgUp2SJ4CQ1Eitgc4eaIkpgXtuoheQ32fF7px3W81a2nh4DDfTWZ2wxVkcA
vdVBvEcXpyofbFp4JTXm/iRbASElCi+31sJGaoLK+EjqwS+33032mrD6ZzDNUnqNtEufXBrTHTo0
WSFW2wYH6a1t9tUY2aXwUUWoKw5xHw5S6giL7qbxd4Jb1eoOcxGK60M9elak2cp2yfJDnJs7AHka
mJd9MlFVg25h3oQgmhNoKNVO+IkrkvIkGB/1au0JAPDUUd5JXMpWzIWjtocaK3DR1twB6ynCg6fJ
60nNl+8qKYMywmtM5nOr/26HzNE19mBkiXHBHKH/iGbY6Evi1OLCDksgUkiCHcINyEEQrF59Gyrz
kinutCKM4La1KcFwCEOwxeVJU8+xtT7O6i1W+axHz7L1mmPxnbu/BOv9R8DH/3qztSHGqq/P9V9t
tveV9P4qf8OOqWuk7PbuqiIbQgW8/Rs3RpI02WD8KtLoP4d9/nWz1f6k8++ECTEIq/+AHYv0Duum
JYIfEwf072y2wNd/t9lCj/H2s9Hfk0dZlO+//gfsuM3WqqrVSuSgsOtY8Rf1WRFin/RF6bO7GZIT
EV+7SQsJdOvLPftuC8UhKD5NNqLZaZ+H5CI3HKBAlhnT+Kz6M5k+YxK/m6CHlsgJZNK3bZ7J7Ti0
jPhDCuaJLWIytKdWXzkcHgjsm/BtaL5cPVRJfyEBItQnt6MSnDI3ZsEV+z9Kmkhavay8Zuv20iGf
HCnm6AF/n+PlFBUPxV244FfdpUqwtYfDTWU/MxIX+TTn4jY0uBRt5bBgflhrRl9vZoU5L5JEqZZk
y/U9Ff8mWp4kuryUJn5NLeRf7hrsRnnr6+O7nMofcX2T9hYEHTKdQymVBFT4ox5Ka9hL35pEKRRa
iamCNiPTCI7nWUOoSQDiaJzkJzEO2nF1tG3Xo5tGEqEQeUMAu63VgRb7c3HZ4p2pPi/rXllVV1wr
z0gFH6gSQpK6FSdPDpVwpppJROOBEsesnI7Ni0oRwOhPnPnAcALfOzI9e3zOfpgmshosAO8r3Kdj
DQ8Lnu2fqMVT7VDzYcZfHdWqOUIia78QF2fdf+wIvp6y7EnvQElzrPhz2NZ1QUzFTQLuV6fXwlMy
biaA/Mp8akri1veoqCr2nUQ7LAuZIfwE+pXCPZcZU6d8vTqrRkApu7Gb0KdDGxjvCOWyMDft9ILa
BWohGk9pIWHFvRcr0aq3je4W71fM+iNYYabZBvNGslwtNtp5fgFJQYdk59AG6vpbrnZVUyKLeWb6
Y3kI4/g4Sp8yesMxYvnJNHetSfrsn5KtfTIagVVDYn8kjzOvPWMyA3zJ6/bIXwCLdRfk+klUPnhm
q/zccLTO5hWTTZ/fKvMoPJTGnpyn01r/UlS7hvp8rQjXYJUcD02PI787xj9dbxFEYPnmYsNxIByf
7u91cmzzH2UAEOjfGj0KwuXOJcgzszuUreHsC6hFD3QfNHbH1UwLDGKj8dYmvrFLU397AK7JX8yr
hNTWdt3iiCvgljEv31slJ3fYITD7lmzBXtzBVd+BbR0CVMPqvdQvi/a0nZC4/cy/8H/bnvJehfTo
eNTFEVCdXGB1fM30rd6unzO/JIGY6BA7cXeUz72ZNzb/k0FI/GozAx4Q7t5UXwjqo3bSqPOiFy6U
RC8gDWXGhvwC8ZsElafMJ2v3QhavcSTSIYov2Ko256S/I55iGrBL29FPAmDVK/14ozO44rtwGJ0X
NdS+09/r8fzxyivS1zQ5wGe7h4x2I2SWjnzLj5p+0H0xtB4sxXYNgoVdy50d10WqfKUWDa7rqXPz
OwNV2q5mBMKBd+KLv4mBcDGrwM8fpy/dOiJ99WmOC2d+m5S5jf66CC+S1+8Qwh2rs36YwxVke7XT
V/1s7IRd9pdwt/+IG/NeQ//PsWD74y4nGZv/7ca8v8p/35g4dkgSVy2gXfLV/nBj0mtMcJPMjYp3
6Q9QsEZ0Exlf/HbuTNoZ/ifZinuahgOaKO4BTca/c2GCIP/jhaner0oUKgRCmeKdjP3DhbkmqZ7g
9xYdtf2QNXcn68CJ+WFddlrYkzESqB/aZyS8CLlPNE/RQdc7FSHNll26hbNceMbKodkTraxE+BJp
YCzLQAzK7AkBZBtqD9B22XrNvpnWOPF7neq5Z0KU8BE68mnW7KHlOpurw0CEATkinp7uhtw39B3A
a050gSQEKbTgTJ1dejZrz2I+tASkXe9x/buC3hI0YoaO4yba0wWmNZrdhWiF3HQzPq+NaHdo0A1X
N53uJr+gXmj4lHYPLHKyt+zQhrTUFJa/JDYUFUjSBU7ssquU+G29OLLY2HGOpOwnnTzKxyrT3l5V
8gfgUOz0oEOu0IbKrWXYvWA3cHDs7R8RehJ0rl40hYCvxcU6VE8Un0YgiAg5M5fIClmwwQtNwwOH
0EL5I38G+2HXbxCNknngCo8LMgt7CuNr/M2dEF/x+4dEEyAko72t58NdkYcAoWfHR+uU89IHjD0M
HBeF1KH+gCpbOVf8KTKvFGz5LQ00JDi2+gDt5A5761mVbO0qP5lHEixJirDOxkEJzbcpArVzqksc
Ejt+039QJNL1PCFmTJ3mgW5I0hkqF5lmFeR1IHRXFZBOYI6BQqVbl0pGG0Tod/uO7JmDV0KoVO7m
6tiy0QJ1QETNzj12B6SPSkumjvLGRZwu8GSYSxrZsT4tX7oh65Sf9Y+odsRnatoEwsGvKk8mSpXW
OOvxLsp/G9NDfwIvVUv47azyoqRzFrnC10q7ojt+1xtS/Luvn0FpPBcPU+r1V+PQyU4lO5q5p/Fi
CSseZOWgXLC63hnxn3s9eP/YfMkvaWknb5ASMSm7qZMP/l3kOfqR6MvbdVPJSy64ZsodmqL5SI2r
n2ijHe075ZLHXwq8snyHYpRzibyvA5Qmap+h6gHqlIz6iBGOssoPZKkTaCwUBJ2L9iaelgS6ticL
RDqqEOq8M5k+k23xuyUAY5CZCaDSURouKSk3PCBAnMv2hkx0NY4dgsH4rS5Hr1HfyembI8TL9wCJ
k5FRJ2gLz8w3MlEPxNeZaLSn36JAaul44kmr2ie63pwiYjx15cpp2/cLSU+puKdJlDsH2D23ieRR
b9LymJU7sXyTCN92p+5TJp3GPBO6H2EgMYOc5fsxkbwELmjLKEx6KPKT0ENiVKElBkZ6BZsjZqEV
vkvJz15XY8cHRrT2de91REX9bn7i9aFLHDTE64W8nuReABjwJBWfCW9BzOTLP+tX88ink+fk4VuM
n9rajyqHyCtVAZT2WmOXpbc1CuPdmvvqzZi+UGzAnr+Xwpcp2PURVElKXPOXkox+3ryvwnVg6NUJ
AZPfSpztFRINFOabIl0L4w2bkqusR5qXAZwSkVPJlcxQZKTUoiygeTBAkOW1x97VTtndK0AXMjIu
BZaocNANHuh4dle9cKcG1QqeIM2dzvwOjbJK6ymLziZKOYbYXEPH9o6IwjdFZ2uLQBs9adNAPG8W
poiCsOULjo9kPbeqPzACDKeRRKjeqz/WfVQT2ranRIn4CdFPiL1ANCu8r3xmPLl+WYzdPSnrnmCR
gIysZCW1J/3/kXcmzW2r95f+Kl29xy1ML4ZFb0iAM0WK1LxBSZaNeZ7x6fuBk9zYsv9WZ9upStWt
JLqiCIIvfsM5z9mFw4kwyAUvxtC5eiZu0rgjWCuk4Vj7m5TAC5wpqLi1o2QdJ3Pdlc6DFCzYQ4Cw
qJtv/dsQLVSHfbbBHl+/iawMNwmys2XLNIsszLqDGccm/GowAhoOD9FXJKzJogVLo9+nJ6TBkrJn
npIkrmrtxD2NQEAcsjgAMmIalNE5EHPSrvBNdM99gUSFMnkRPvjxY1AzLbqif5EOI0o7/cJeLRhX
afa1rW8yU+eLlaDfZSlDdjXElXhh424C2HvV+k3zFRtWgwTGnzUIydfswp+JMYn5zzU/+eRj+1sl
dgNk4LQyEKdoJ5WN+eAv7/Hk0xaWBbaRFRAENyzu6GKyfFi0Oh+v47MSm24LWgf1TsivlrqsV63v
VNKhwnDVMOjldePw4j1GBd+FXRSf43pb0FfZUN8WeuXqJ/Lv7qCUatMxS9e6vVB21uKZ5yZLikln
nrJmNObJPK2S1PHDNRGwLFNWMHJkwQpHP07ETht3ufKaeg4qHHNlO7QPnjgO1sFDtLzMLjODaKz2
jHKkdhMMyPv9vdAqgotPmoHD8Cl+IxfYm0i5cpVz/hi/oUxA5U1VWzxK0pcU5QwB8IgPL0La7o3R
KbWtJCFBX/cc9iZTwhXUoT5aYu6VbTJJXTxJarCq4R52W1GfonzFf/waCqHDz5cFR91KhVpG2SB5
yGR6hkEkAgYokd6KcA+NLPsS546OWqglXTI6x8p9h44o47oIdEWEjDEkcnXURjknJdojj9+h7MqN
vBvRJSXok/6LhA8Ilf/nYnfdJu9veeXXn8gLv4sf+E1/F7wK8VjY7QUQHvz4f9e7yl8CVSFYaWum
PMyjo38NiPS/bBPdoM2ISBizs//f4kL9L0A+VM3E03FqQTr9T+rdWdjws3raVGEIIO02GTWRefVz
tYsjIhpsg2BqfT1nXUkuQq4Nnd/mh8vEznH08+wnANEvtHxNJk0P9QeySArrX/DWkd0AcSoZKXl6
tVICeRP21TIeqJ48O7q3DPQ8pq4nCIRRCdsh0892YtrCqrVayL7QD8bEJKSRh9qNbImVcGs4UoKW
Iq0ivNsp1lqRYEbBGnrOkRYDk4quZlbBK2swwTbdsC4bjaKqZBY1hKN6DgicWEq6jwTYG791hnqW
qyheWgxcF7nNGsRXi0M1abuxZClBXOEmtqPnpBeYeP3o2iiNm0n3jICXts54bEIx1fmqowriEQNz
ZoZm6bYNicHSp9oxAn+BO2aJjeig2xrr+Nzed425VVNU2om8LSP7FTcHX9pp+DbKHrV3FJKb3JTv
2PduM2ueV5e7PsbcQo40YL5VK5jrF0YFBMXaqq2ICBYuTs1kn+Wi3EZKftQN7ChqFzgxgJiExWXm
taehFdQi7JL6/DKaGwI/cdI4SfoiUaumkewYrSsmuJJIS/wEKFTQWg+GTDXRz5BDc6i3/CWXuoPw
CQHRlScLpxiR6bOlub7NZiookJSh8veAKxYGvnq7UhxbuQ8lBnHeJbAoBtruLMXSUTf9tTzsKp/b
Lo8dlYrZrC23tllcyp1EKa41/PudcpIAbIIc7c+NKnaJiaM7wH/S+caC9kRuUbhCZxS5fk79GLig
fxClx3wvu81Vyqkou8mn97ySoE2G6wxPZiw9B2MIY4ZAdezXCk6uoup3ZBdyHQfedj9qr8n0pc/q
Q1js01Jbm8FBxjqWCt/pWRTIPsf+ZcK06hkKM661melb1br3y5ugl94nGeTVszFsveGpbObs4nVb
++tOshy/tl2VottA7aGAaPG0fTxcKkhFIyDMPqyxUhrv/uTdx13+JWyfu+410LilJnyOcenMWMZe
WAtSH22Wem2tcfLfVcNZgJdIZPZbipvRU+pj9qAi7anqfYtM2FPyFS5A2x73Xpqs/QiBYZEd/F67
hp64H0tlJ1WYi0qPpjVfJTIauWZiMkLKRTnSBZkRWg6TjPAYCA3h0cpjVifLNrur7Bt0XPOt5mIx
Z/BWrWGlrVs7uww5wXkq8tvg3rT4aW1qdnKA4r61IzeJM4x5GNOng86jKU9YusroNnqVWkrtqn0a
IVkIchep08Y2B+6fSj+pU3dpNfCFQnNDDWUtMpU0wTbXFt43A6sUeXCLOIOz1wbvgEPZESfvUR0S
Jdpf04EsOoTI3qDegA3CDFvjoqUwrVlDx/B4J290WPCVtb/R7HaXl/ab1rRXZeyIBI/JsJan7tuo
9Ds4FeFCFCWB7vG4Lysm2MO1y9OFJJsYqKNlpbV0QJ3OLJdau42QO9idfNDV8JKN6Dx82l91Yg0c
BcFR9+jW0vaiZZySlryb0mnR0DQ2Bh1ZGTh6QbSBH94qtbbuvEMUqPumrfhoYeZREFO8H0kPhShK
7WYa+UbTq3OlBVsATiupGY91CTAPlw9NHRbeIrUPiRx9I9R+4bUYCwvm2I2UnzHFQ/5dRIl9H1rZ
Qm6HWavpWT0z8ZhpdMbNSrpeVATO5Jl3UQryPOOWMAEPWo1+COPhyffjq9eKL5rOwjtmmkHR7Dfq
ify6k54W5MVXNxICcGkCSGvWW0njIzGnXQRSgWiqZwnXfhTSZlKpYJ49JTwKqRDZuVlPfvcQJnd+
T6dkP5ThWYfD6kf3hg2HQj6a/ZeifenybBHToldFv0piQbGHWivPBIhptqeUokV/ZFW2SMRNnp2F
rq5sL7ptgxHzKEpuP3DaLh+XQy+WuYfpW2dKkqfMz8vgWkYnbdqYAjGdccHXAzKdxXA34tc5jQbD
WqSofcLfnWUo6DhgAjO0HIModRl3JZmTZ7tR3hSpYgVQLBuhsx9gQd5XFK4tU8jQ5u+spOirofUs
E5PnsbXv61KsUeo3iEWUl0LwJAw6azf10ftoqeuap4ZqSRcD2VJW67eVXh3H2D95ZQqDFE+zn0vH
bAy/hi3ugcAfKE4ZlUwBmMTSIKEHeeTjmJiQJ8WG5b2GpVxqraWB51lNnKjEM5O270Sq094IF+D0
qslfI1sgz8AHPbO428cKvXIFmzmpcG2fwhYV/ilnR8FdTEDjIpGy147zlfULApwgsfmyqzYw0m1s
ocr7c7mh/jrEozqC0T9XG6aJA+3nsqZQYHInAnVgHferPi/TVRuXCmekdfRy9OEGIhG7iU6ycjGV
3SimdebjgOqYLKQt87ZOX5q59Iqj6lLgPyUJfqPgEsbbLw/U8PhsU7YU/JZ6X0q+inUM7IKSVp9k
W85rxY/lmUkCMkUe2lj9l2zVPpuiropKbg2Ns3FRbQPQhJ4TruNjvlvVS9/tFuhM3PSuvtMeEib3
4ep6/Sxz9Re4DMXbT3/GhyVi5Kt5KkXcj/i1DzDV4CyxZwq3gOHXaKw++fBmetiHmhSvIQh+Ycmz
feYDXSwecgrBuZGbWuAYeMfie7vBgRGb7OmO84TGm1aK+iqbrOG8+cutOo3Wul15zrkXCyNgnRQX
i4rqyNPVT/68391aiJXJI1Nn36OMkvnH+TA6qrwqUgVxVz0dp+2EPG0c9ZWuf0ugT/z5UvymOje5
DtBu5rBPEFs/v1aAcKckxbcnxzFZCht1lP7I7CUst0paQ3W4dL13/+eX/CXhdP6sf3hN/cPV7zkn
1FTnNfW1eJIW7Vq6Ma6LxSNE7gWqQjrndpEtbz/LPvnkrbL2/umyotq1J1+eX5Y6RUFE2z1bDKHI
Egg9xp3DjSfWf36n9GO/3GamYYIOM2dp+vdFwA+D/kkHjuZ3CReXGOGWKqN9Ajj659f43c1CA0dA
tkziDiEyP78rKMp1iSyqg/ykf4sY9kbTpTQaV5aULzkCsj+/2kcV+/zR2YJMl+/viUXJz68WijGr
x1rtl/JgOd08fKg+uWa/a+NsWXD/z4crObTzG/7hoqmTMWZqZXRLRT63GSH3s/K0v83adiUl8TpX
VGai1i4Mmj0RE2zkmYMlwSf36LyC+XBA8EfY8Ez5BwKKD++zVPq4NCz+iCbFs+Tda/VVWk5js657
eaOjb/rzZVV+va6gefmm61Dj5/Pow5suiyltfegN3zFzhP2uho194x/71Xz+1fIi/6Rb/iXmEdGG
QUeOT4JJqGDD9PNVlqdxKAFdDWxLO7h2KAAs17wpnXI7gahZkPV2U+7//CZ//Tb8/JLzNf/hg/XM
hhV8y0uW8cYP3kW88/v3P7/EL6TA728Lq/h3liERKB+OM0I1+K4UJBlFW5Y3rrdV1tI6WhRLc/vJ
K82H8M93yOy9/PuVjA+HmN7JrVEkvBJnyWpyaM6cdEnbscrcbP1pKvNv7g+TvSSoRet7zOmHa9cX
Xg/bNJ4/LmbUZIBiBGwYli8tVvDfn8l+8kllgNXl17dITpgG0xkMGgBG7ecPLAqDKpVzSoMa/W83
RCcw5gsTwpWOsTOOOiSZL2YxrEARuXoM7WiQ8Roi/DW4IrRq5njjFRZoHx2AR7hLWUa1yZaWcOnh
0fAAIpke/WR3TtRmo5jBbWNVTygfFrLiHSPriz+8yPKGAhC8FPyZkH0OpNYcMW3XwgHX3+Wuv3Zs
HCPUnrFxq8/RLh7TkJIhf1Ld2wiB4vYiJdk+RU8uWw/9IG96pgxDFr/3JY0TrV8oukXEFDOpABWT
FmKOUFg0ZMvKbWSi9zC44KiY8wp2v9evlP5JTRi1IzuZbOzafQLag3l0LBwreiOmoYRSbTJob+P1
ZF1tVjmA17Wi3EhTQVCOcNU0PEjNpWUNKU9I1XWGHZCkmmmebfMRlwE7gwkagJPJtya7OiSbeHqW
rbZWiYDK3RDGFr2InLzKFQY4gO8x86dxALVklovClo8KkRedBGf7zmKP1iHTGfD/1fleb2zXVyJU
1awvfLbGDDgK4+LVqTvifuv6A6kdToOBwKB8j4nN9R4igxVocSjiTWP4LsAva15FsBGpq9HJg6cs
O+l1CvpgfCxbqnOPRSBNpaztRHYXB98E/0VDO6XZYhcM2c7sdj24ImzFs8XfgDc29dNiLN7RHXpZ
zmnO4J7LKwX2Jh6+mAn16Ei+DovJhg1qD7UflY+TDT2uCe2hMh+0Vj+WgbRSuHoSXkIcQT5Cr8R6
Sw2IndAVvLrcdJDj075aleQDs3Vx/aB6GbSHonr2WGBnekCJ12+ksFnZRrbyQOxJOICsaKIcfy8L
gIB+TjYIHLb+CfVZZmAHTeqrIoZL2ymOpB8DlOzsGoz2y5ifOT4AmG1zj4iU2jyknQYpLV0O3XsY
ojnLB/Mazs2rrjxNMf7NYqHXJ9SjNQwrU5/NT/ZC6jLGJ8UaY8vGnH04pR6coiZ5naLHQetdKd0X
ifpV84NHz0O5U2FgCDYG4SeT9TwS28TisGaLJ1fxpvUkmE/SeSpjGAX1PuyfZ5tvPxEqoOMXuI/7
y5i8dWXM7hjPIiqkKngjh3FlU3z2Y87XLWEvot5oBCK0yS7U+kWXofntufyyGDZB06CrLhq3CWLm
CDmjUGtyySI8poL7QUYW493VJMNEhA8Fpblq9IAMhGhna+ILcZmOVxWrlsWTFKfLFIdlmPWrOkrX
olG3s/UIXVnJUBYx8Hbw1fUUVK6lNmIbK/0lUKNTNcTz5LXaWB2oHU0m06fw8DTBNPSdxpbea0ax
HviwIGTYgSmjqxpX86NNgQtGYXiWqswEM9N/IRFqVZHJoKD8kvCOdbAVurbd5m2+kUWxNeL2II0z
56xIl5Ue30ttcV8E9jUVw06b0pU6WneJqp8CRimenN2UCKNYHEPGz5DhVy80lKfKB0Yk9eRBNQUL
fpUZ7lRnBEr0q6BIHnQruHpa/NSneM8NBIWertz02Eh8Fq8I+5bCyL9mnrIp2vu8TgsW/0y4MRnr
+A6CRFvbnQrAYyTwxxgILsqekdq/Bwq7ZxvUj5nPTC7X8vK1p1UO0MOnwbKZYtpPRZyC7rFu21i7
+FOuLqhMSDbojZVmZzd20iDU50/S0n0yW8QUvAHVyWCGUzZ1iar5SxPRFxWHVI7R16Nnu5ox0mZZ
Ht5wEmCF4c/s9xJKgboencqY3HYYjwj6dxNWlrS989pyn0qojCfzHCSpijTtPQifDZP9rhnsCV9K
kiPZPLhbtEsbzDNFf1ub6P5qH4p2NOITQt6ChLFWlGVEJlChSOi0SdJNt2xe2f916EHVu6RkCm8E
BiqNkAQQy2apyXAF0bouPfvKtzH07sCXrKKAL7g27iOz0EhfCVaan99nds4AkSGW/eoXrdtj9VmU
xIfFQetW4XQIwpGMA44GLwVvWLxHvqe5gaeXB88I8frr1ZcwDTaekSxDrVwlEqYOYZEqQmIFiRY8
USOPJSd7SBItasbd7YPfQ6ZqxnItivauohRfyBnsVatUHtvOcBtyvMbxvbPki2Kk7xEu8iYbsbIE
B+iGq9hWN2oHthJx/thbhME95Mm10M8D6SkqUBJ+dqiyh4lp26Ltss2QevsJlGcL8Sbh+dJXLxFp
b+z7WuOa1d/yZKNwWiv4rpi+LLTxmgukAjM1QGUZgNUxPPvDtqu2QweypfFcSxvOeqNsjfCWDLN9
S+paajRsUeN7o2PnanpOBQnSYmqTTZOTdTZWNTruMXLbXndUfGOBXjp2ABdAj7B2sLgO4cz0uCqq
fNPkb01ob3LOnopdZkYpm80CjhZHSrm1PAooTsVOIFFC2jIx4C2TnT2BkQw3FjuB/iryHVPjpSJu
fUyiGnMlCatBI5hRegnL0gZnxQ4HE1+8Zd5e0V+M+HJa/+DNE/Lwa1QRA9WhGWhw5JjlrSa3h9Yi
mcwsHKHMT8YQ86eyHpLCXuhFdULt8N4Nhds0PWN8mcE9I5b+OUnwppWc46hscbNEuGiUFAolZQen
ioWHFdVFjQ3OCLlUUQpOh9V7Ij8OGdtfjrJwGzMMriz5lDBxbFB49vgXMEohNxo4oBPj2VPvK7/d
jn5wr/Noz2l52MTMN2G/n2BgSfJXY1RWSof+I+HRocdZs6hsnRJGvfdBJSrENPVKvw7a6iaMutMo
99cot5GAJ59k1/6usmdAhKpPVXR2e8aH7n0c2CzkAXCBmClyjiKIrDm3H+W1Te/bS4WbkrGTTYhE
P0U7/9piYwIn70pouMQZXHwo9UemcYGWs5zQSnLFTXVXToK3nBJdo6Cw0T9rBn/TKPGlRopoMyuH
u/6h+YzzQLKMkEGFMLfYvy31VnaTVb6MUYiwGUKCjl9vCU7x80T1377VH176Qx9apZI/tjrbgcTo
3ALlTWsyecXK6qX3gwUsCBprqt91Ggc736sanq7cnf28PvVj9YYjUFZevzda/xW61nm28YdVf/W1
+/qZqHX+FX/v+MEmMJRgSAvpADjB30t+9S+GhRhEbHpEGYwdN9S/tvzYQJgr/Ot/rf/OG+UrBCd8
ZupD/fnPHCC/+2pSuyOeBd2GbkD/0HTXAlapmKRp2c5yElKY60RdkjjW2Yc0P0nNV7956tjE/XCx
zv9otX9c+CviN02xQMFAS0y7j2L3w83q98EQh8Y0LfOG5EhxblBYSbJ2bkaPh6SwRhc/HAIkp1Kj
TRSR5ZScK3O4topYJjkbOPY3Qc6OCOCgzHq07G98Ga5LV/eSkwxY6ypFMdhuyorD8JDC8DlrlGXo
AUxLOeVDlsnR0yS+tBou/BGtTe/k1bsAddx1e5E8dd5aAWBT5WQAdsTFhNuxPo4sKpM2ulG6BO+/
vySlTSoqJIC7qHlWM3upddQqPrhmnZWdPSNnjTskAYeI3ihNEFIYHqp6oJuaWe/HWiz10VyXsr+E
COmO8IIsPbvxGhBzcebI+OwU1vd1urJNQsh4lo/yZuzeUhzLkkXv5b+0I9be2gK8SPRfdA0L6lph
DvcNfXUkW3diKNpFohZbv+8e/Hobmd23QrKPRI3tAJoSyI4q0mblnwTVkxXiVhhN9ablgLRjcztG
5UqqMDmSoOoUMh4FW7sYYFVMhlCs3FAm4jRTtqB+uxv4B4mlPjRMxh2hNesIP0OZeg9BXDyomZYv
axHI0JdT4zVjcFBxGy2qkLrA81eK3OHJOQtc5EF81xovgppYjsQe1ykkajl+6+AIVP65s1C9qdq9
2XZrDVsLBzHwInDAyD3rQvb2nnxmHMdqFFfB3X/PcTZ/sf/n44ym+/+FiTb/kn8caPZfwBxhjkB8
5OFKRDPH1j98bdZfPG91GVgag2CDQ48n4L8PNIvFDZNn8pWJGpsnfD+canSK8vzURAqkooL6D7CP
uvXxeKHa0FXZIq15Th6BKfPz+Ktp036IjLBmMwZtmvS00rUmCkpPM2dHtL2W+5esaMoZ/3EqixHc
6DCNSyArq2ToNafy2hTGP02Hin2O/aYINwM4RPQ89gL9F5mBCZvfJCueShGuFIosH3LS1LCQCOp3
q1US1hS1sa6lHkhEYFHfaNmrMLYTFml+N7HBviPVNpBGvdpMcXs1a+lJJMVNF3kJgj9/52to9It8
umWh9EWdwoMJX14pNh5M+hx3czzc2JJ6VqaKkPFsmfrfUEHsWVI+BBCmRuYV/NjiexWe5duKQ4WQ
dEjZOZ3OrCBOQC02K0N59rsJ1Ehk7oc8fAFDay4KZB1L2IMypaOGhbsEwzJjqkUEI5o54tRt8F6H
blF6TPQVcaeGBfEYnQSFI1mVTPxt016M9L2pbwCfaiK38rIvfsswgOv1OnqcqjmqR/3a+Sh9JUIH
thLTQgD8T5xS8hRsLKSwpU5NH84geDqStzTZ4oRYRGI90JGPobkRkGtIM5U6piPNJRcxwCrlNbEf
J4Aa8O6MVnsvWejLqB39yZWJNx7r+DIkfe6wXOwJfs3szaTk/ioB5ElDlqIrEmtjhDynAwY/ataL
0eHlUzZatRfscg3tIRvWvPaIDZkQV3cKdlZUw8hAEfqYiaMZ3Dc6c5w7c3Jrkg07qHl9uGiiy6Rd
0/jcAdwQ75YGmuFidey5/YInFJ0X946InnLDTa1XjeM1pUKVWTtP/XuvHUL9qhj5Pq3ap5ppmgTK
HV2pVJ5iC+w39i588voR8i0SOtDtsMPFGtW62zLV9pbxuJ34/Mp+m44suvtvjXxbwdJGbpJC/tPP
Kj/GGxmfwH31Eo0TnnVcfrF3m+cHn/jn8K4AIuBrnPPRziy726qz0pU+0Fh5SStvo9n/bMbiXFoB
loVgg8w+ZsycxLz3YARTwtR5HQXtoQ8vqTE5ocRDNNGwP0NoEOz3DpVsnUPTxM0hyzIdTcWV9ORl
2e/9kHcrko0KZNMe8cXx/nSZPHAmjdm+Cs8g1GweIbr0pHrPRYS7s/9SIZqJnlJc8IVxP/+/KnKe
1O6xPZLSGTJ+0o6KeDTr+qAr9bVhWaoq8k2WNDzqLBwHfsFFLfyu3gTG+J4kXyzrVBcbm9EITCAM
DmP/0oiW8YuFnB1UmdS74XRF0OcaVr9hDbw20OM3aI9zEkSMOHLVcMoXEQEHq6ZHvTaEF0JZiVv3
GMZazNTiJYZcMoo5ZXKf2zmLNCJa6gI/gc20cIHo8c02+kM7JG4nK/mGnNOmFv6+SSCCK5tSxpUj
WviHMcEEPMXzoXZgBCxs/uUG/oBkklssAx6YH/tEtLYNAjmwjz3asU2mconFuB5qsg7bYQXw0q1S
GIXBuujMvdT46zTrsL9IN3691kH1rKlVzaOsFO8JGb+ZPi5ayC4W+pziNfGPI3eRQuatgkBCt0Dr
EfGHpi0Zdkl+F/fvAF0ahgEHyekaqht7WzFsLCwV2+B1ljdm7bFnNJwdeGtwotDcgZdmghHx6Yy5
tBy4LrL9WApUdz42wcyfebPdgGb9NVXuLGR6eZwtTcw/ed4vRhwndbCPRXvJMdsUOJHi8dGoHg3O
vJamLS7etfBGbu7aAq1+YSxHvkxJ8cZOczHVL4NivNlQ6HAs+DCxYdzbRcpMKS7lldVCLgnDIt/W
GXXpmN3U6rlXXkdcXCVTeEPe1PngBCoyuAxXRIIk8zW1duWonrLpprWe0+klyS4KqSM+iwgsBZAs
rRspf02anaIyhy+YN6DXZKRZZwn6pledc0XKxDLM3d7eV0CVPASEPcBD4F23YOk39MQLkSngTUg8
yM8x9hdDbbdpie9pKJeVZa/SBo1RzGrHcKfyiWxgfMXpMbEGEluXlUo4vPjnNv//+74QbSHtyh8L
qbzKgjxJ6/91+eqHeQYHj5jy7Ct1U9aEhEW//5//rRjKv37RP7tD8ZciyACCIKsrsmXNWoN/QgJ0
SAC2pgKYVcnL1H7UgIu/VHsGAQDBYxkMQOzfxRTycP4FjX20aWDupzr6D4opdV4V/rgtVe3Z5zjL
bYy547Q/SFqo57smtDgzMmLimzUBiAtML0vNmeVFWuIsrG0MLIj1Mz7HTbW2PmsW5/HQL38AWhq0
8fTKyNF/LuaKUjHMzNRolmYV+m2wIm5kYS2Uh2otzj98Wr9pTH+Rhn1/sz+81ofCMaqGvG9bOGjg
p3AoI/51FefOMZbJSlpus02xj4/6+7DE0eV064IMApCZb3/+I+bEvt+8YaGjXqC25oP8+Q1XmQ42
FubhMmEh6qZuDnxmETzqCyhzTrhyiq9obKL1J6/6u8uscKspKmp1bq0Pbz0UAdsSBH9sxa31rGNA
kNItp6W+Uvd03X9+tfmXffxMf3yxD0vxMbY9K6xo0+3xJldXcgEC+5Ox42cv8eEqKpnXp1HMS5Ty
sQgOfow0V6SLP78Pcx7dfHwntsLcBoIGWrx/TDp+kEYI2IWllIG7i0kCGwb9mIeTS15S7ehh+26n
Y7vtAes5UjZtWyh/HuHouahuegNMoQJoTpBTIPZxDuJFwaBuF2+SFElUGOWuTBAlkx0S1zdMFhkI
u0M0QmO0rh65PwhgGwrBWbavLWLsmF13tjJlhQbumDHEL7PbBCadrcHqCaHc+GjB5wVG+xoLUjbG
cmmlLzGBCtlRDl97QgWrxJmGjZbfKursDIyYCK1LW8b4tq3DTWxsAp6itrEVcHJ9z03tvUL0uxx8
lfzLoG9DnG1kFDaEcZQwK/H+90g+mfvOPo7EhsH7aOsXX7o0I7xbqAUZlL0aSoLjY9Os0nDnw6it
jOpSkxZusTOtpm+29VzQz4TGXQAYKMhuRSxR/53suclpsa6G8bamyBQ1ERNA5kOSu2LmRaN2jbDi
mpLmavJNVFeLwHurAU4FQlma+utIkF8gu5NcOSa6hXi6VVqbwCJcxdN5wkPtDyzDrb2KcmhgTtqc
2TyetCReNix8SmhKdnOskbk3QwQE7aWiJ2nFjYVTdGwu/XiXsJhE529DSWrnNLOYpBQAQVLBcp5h
jU5KVf4Sg1s0FYDCVcpaY7rJRL7MpZwYr2iV1JD9rbceUXWuPec0UjiHRSu7utWtYh0XoWBdUJ9a
/m5F3ejevSDVJSVVJ4S62dj8ObhBGoTO5jUwkYOn62RiAi2MjV3siBZwNF3szeFQjcA44jvLPgkd
3KH2KMNw0S5kcbM1mhiW3YgY46sZuEOx1fMXqXyI59lYsutt8BbZmUQCN0++UGF0LaWhxUbpcRhY
M8qpMzOptQar4gOhNQU2CuZBZO5JXxPQocWsNe96SErfTMPgZ1WE97d5/9jBJUn0nYdOQLvpaZPi
6KXBOpciOYjkB8ZyMD7Uoxl6B2obJ5zlDOa1Gt8KCtpA4dqU/mUWd9TJqhLaordeO/B6zbyjzMXK
DOi8sSd04EdZRjoNBVWsaOdcxYMdCEdRbkN6NwN1R7ls+m9y+Kb4LQlu10p/MRkXaAmfT9QcU2Qm
5YQ0YLiEI49DoTBnF9sZmFLjs9aS6oTW6KlOxErE5Psk+b4nistkvaOVz3hUHQ9Fhj+mSzILiM+B
ehLfabnuMmK5zFO3WvoaW99E/tR3t4FKknQar5jT4hTCwyCfhEiXVuw7RhXDT3/Suid0aiymz1GH
kEbay8YXGR1a7AQGyQjGzqcdIHHC094b/DuyVrmjZq57Ud1xVNDEwe7Ox2PV0mhZubGJBuk9B6li
SMm1RPGA12LfeBr/HODYsQgNImklfOPWjE52WnG118X0psm3WntjatNC2CsJVlus4Z1T7mva+jjw
nCC6M1jl+dJ7JYI12Td68SUjy2wMviTKuci+luV+iq9qfTItJEIEHRg5eFQC5qfScpvokd81ZfUq
VaVlzdknU3mDYbFIt8jE1pfPCTbWHg9lvVi9DQYdn/1kI8FGYubYMBiGDlR84aoeguX6WkRPGFCW
1HGLrlxp41OIRrJRMeJfY7bCXQMQhvaM7EzpqElgpzFVNPwyzsZBq7iU3cqzrGVEKlpZZI4SEiIN
Hkbe5f63vAuXOfaARLzU/VvXIeDXx00fRLuRP0/n4+6NZ7sMlvicUt6jnd7Nm2/4EjZRkopyPyhv
RvnuEWmpF69CJZQiZ44jCYxJDxEt1YgSKQi+Rc0Z0hROCjBw5VLY7CunxzzGk6viTXOrjhQ41U29
9TC+pX3vNCziAjI1dAVEOjSHfB8HO1W6pUOJo5uKvAzrCmhpGTA4RuhAMlVoX0R8pwJsbck65O7O
T/Z0y+580UknGxuv8F88iLQavZhejkttBgsFAPBMMiAVshODZOH3/tmIDloIhzdAXMWaspX3E6ia
8AQKvUjfzeyRtt8px73AjqZwqrS3obnrzCdCwZYafo7iNpcPUjFHCW3l0FqYkBRlAgaaEWGX7BKx
sv6/5J3HcuxYlmW/CGHQoocOuMM1tZzASD4SWmt8Wc37x3rhRUQW6WSQHdMqs7RMS8XrUFecs/fa
knZMwPcXnHXUeFtAvk/bYBuxVZ1z5SYa5dPcSI6hcQ4BnEPMdcxzOJOYC/2lBq0flCe+79vee9I7
wVZSwAvwnw9azJrbW/ivweBZVnznmeCvth4zekLXXSv3ScxBEUJsKr+ZA4x8SR5w+yZLP7toQH8I
vrcG0ot4TgcePQ1u412lyTMubMre21ZoHgegd5Yn7GKdGoWuuuYI/tECDxJ5ox33Ekt2s4umJ7/X
nMCHWYsBpzOPlb5KzLcgXAu8Nmb76lUXDNV1CCBEFrEzL4LTqkKQUtW9WpU3nUcEnpqQQSOM2HsG
Vdl7IoU9UAd9zRed+NuubMBY9tPFSArX0EiPedW/eD6ECNKalLl6yN3osNBETeYYibFPdPMqgKFa
cBOj0vXNe7mnTW7eRtJ5yvmz5IHUAxMjyvmt2GJMajxpH07oiDBN5oK0rltqBDkCGEqpIymEXnEV
KCiFl10jOR2IquIy00kdfZGqM9UgLJdsAdAvyBHx7GBtttxRlFZpSJ1W/qX4oCatba8Q6Kctc2+V
+sWaU5jjQ1Ylz8zR0so1RsIN6O7wfYnVtI4r0+6GdS2TxEvcDQmxF1KML6ov8bzQGEFMlNYvBRzO
VOOTGcT7MkNToeOUFNozfbJsjZKrgBWiLghVaKKV7Ovw+XTloJK9xhZxVVH6nAJ/YzTyXeINz8S4
Owl5PgbhiXWEtQhrZ2Jmx0wdSGbIPZxOTEwxBEB8dmSLCRWpV4p2M7TDtaL4B0n38aTl+cYUpQAy
fnQEYfo0csCPLPlZo9utVxRzWwGKVeGJl2UW3BWBthoD8WUS+87FgJTYvnQjglkpWUWM6NhTXotK
azkZ0rXeNketTZl/kFMNk7710IA26DllpViFrQKjxtd/qUVn4sTIoR9UtNUs84AUAIKGKVx1Q7cK
ybv2upueGq5I8UwJfKQMxb1AwqSUli5EHUyVvAA+uPCpbncBgjhTtn6lAtl7eYNtXe36gx776+93
758cNBz3UKprdIw4TMPnOzkjGJ5expHAcU92CX/ln03kFvtyS2NxqRyF24V4lexsWmU27xR5Z5v4
7vtfMJcPPh0fEOqKEgbw2WF9Ihjg8UfhkFC2rZeeW9tn7WETXpBP5EBeW7Rn0MGO0Q9nry/Ol9Qa
kMdrGBwwiYvzSfDdkaUMxTEM+4kIxdJJ30zXWEWrZs1+jSCYxeTyLq0K9yeT9yfZukyFQ8WmJM+D
A0Q8OcbnxqiEcknPc7oSt4MDnmuduhQ8XwyX18YOV94P1ynP4o6Ph0xGNLk+TmaiAkzx43XmYZiF
U1bN93akYhEuM5SamzFgxl7o+2Y5LVNnXJAT48g4wlWmZeeHp/v5DPrxF5w8XUMe6GzG/IJhpayK
Ve7Gvd0tztXFsIR+hwoEIMcPQ34uHnwc8uRkbYL+r/z5NpdLGlrbR4/HW7qWXaEEW8zSk5+Dtz85
wH4/2nc3+uQzokwl6qXHZUYbfZsuh7W3piW9wPnGJbY/HLk/aRbm0TRylxBSwAHD0PLxsQZKLRgE
KWp2t5qpBM1ac2erxY/C/a9eH/ibBvoMVBiWMX+67z4TL0xlPRcZh2nBLVZc1Qrf/AKZ+eaHZ/a5
9MIV0S6lbaqpszfx40hFwJE5yBlJOkMYvFDWkFypcAlbef1jmWcu151+FO/GUk4UUZoWDFHuM5b+
SLtiLe2wPpDps0BqSG3pp3D7Gb12OhxIByYZ/A+zY2X+Oe9v4pSqWmuSKzfPb5kTrQTVvQzdbv3a
2a8rpO5MdT2SKESKh3WILk9coCX+YSaY34iTa/7wI5SPP6LrjMJqxEm1reAmKx2PWf77Jzi/4KcD
IKKRcP/MlbNTf9pkxFOmjDqA9BHRcdmBWrgVsM6OxbToqGnQJkdxWPywfP006sllCeVE5FcOtifZ
w2ldqxssDsv/j1fm8xrFMvG7p8+/Ito5mUcD1CtQ+7m6aBOuabkwl4HEWurOYOebYD1u5Ofs8OMq
9cWLqsmSpBDeyOTNGvnxocXkmgWNlmo2MXsO/DMbCaXN8dVNluEq/8Hg9MUbwmAqXzrWTRwzJ3NK
qlbETAmENVYeaQbECmr55fevyE8jnNzEMROUQfRDYtxbRJiQ9xLxp2Lk71958hqyrmIKYy+h4TY6
WdiNQJDHOqQWeXuPx0M9ZBt1CQsXqtfCrR13ce5OLq0qVve/Vrr/2S0dgWQ+y0DBMb9b/6yOOSL8
+hW1Vf2Pgr8Pf+ivpo5EdJFsMh2oEJYNJC//aeqIf6AAlIy5nwH05/e25G+FjP4Hq42OJA5xzeyz
5QH+rZDR6feAfsFbTA+EFfVfBaPKpx+XoqPc0YA/a4aoo1M9eRt9wBlDPMlzaZloBY6swOSmbLiR
5Vx+HA0r22eG5537U/CEd4XTttxN7EerkcxKLeuXImETxICJRCdn6bTJ8uQS1SL4F/iBuuATAZj0
0Y3aA0qWLfhz7+7/+Z9v9Ef94Ml8Oy/74tyrUHUFYbFxMjdkmSGX+oApqHOgHZuH2cJnOpr7EKdn
N2+GUzg/DHi6Qp8OeLqRyxNPljTozQWcw0Jz2WGtW/RDpb8DcyFNPXaiaz++IND+h2uVf+9n3n/V
jG2Q7ohsihhdds4nF9uqTZ35gc/YpSHR/1bm83gEi7FIVYJNldrVI2geQqXPnWpQMkoZyTTEiye1
0Z44YK+tlqBqP/7VZd616fcOQbNPFXxFIwldi2pMNVjrOihWQqHtG7Pd6pFe2WqVXkcIK/IALE6F
DE8Se9mJp5liIXdAwkhpDTFokSIIrTDCARWH43MfIH9Q0tTfIsDCflenJIeTH8VpueCgHam505A0
TsYUlpk4hEaihrGFKj4qL7SRQKACw8pxsgz/Tqxy0slzODp6ny6LCsE2SS4TYm6zCbeV2gAxCY5B
V1gP3UQwgB73wxYYpOlUYyqtUymIHpF6E3HbBdFSmGiLlA2hJYaQGRiUonx4nvy0OlM62X/zOtwp
CzxmEYazzljmlQhobeyKtSFWbqd1j/FQHQdVxJMHRm/R5hRP9AwhOQC9qgfb1gL3G3SyWQRfB27q
140big0goJA0q8T0VlBvKeZpx0ysIehNo5MEmWFLOY0Tko3yrPUPfoVE3Oyra1xNd1JiLM1B3KZR
sxutcM69AQttuF4hky3S3SstVp0oztolF4RwsyJsXeMkHYipLUhmM5e9KKY0s3/PQHNmtSHbsIGM
wPq60/yYOh0SBtmf4Vh+dZWFQ7mcJAug5tTcVX63ikwcGihQEx3OQoSx5EwxO2IKUxxF3igua98g
bl25UJJsJWkQDHlD2OKh1hKG8KyLpxdNZKnRREfNzEt5StfeKO0LdbqcPP+yNwS7oHaMAKiPV+FE
HEpEvLGNgWAuIyL47DBPVFa+FqKYlz8rrlpkUSheKa/0wUVNnwtsi06KEjhUmFo7SjlXWiE9MEPd
6nn+4vW6sfU8/CahVh/rsHmwfKocGJljO5bpISm40uEZJuMG+264pfuRb808jx5ogGQoaXuRHami
eoRX+OENiiT4RhW+nbjlYBM3cJBqr3erqQUAajQAbJpVDMDJlQpC1OLwPFfztZomCp6wQF6HswRL
q8pDOFBJkkSsoUZ6Xk7y0p+ES27bmZEGMRlpwmOmN0+TQK7XEKHgYE0wXxRl2ODWBY9S5jo0UhT9
vCz7FuPgwiQLPhcx5YpxJa6NmmqVyX7GTsvyRmuowhUyVrJGjB6TVDyrFPmZ7iuduUGgMwrGjDpm
noSPWGm3aHTVZRrxunXCSCidVTlFMksCM4i2chEeSwLiAShi4OlUsXXFqn1oWo/WipiFtkmm8ZTr
++9n39NT9DwBzmseUz27Mw5+H3eCgeWVwqhI+LUzHYL7HJ1mXrVwFr8f5nSHdjrMyZoIep4ErIRh
xEa/NaVuSTCM+/0QX10JRzwFxQJbflQVH69EFzRBkwfgQVNh2qE6XVDNJ5Dvh873aQlgvpD3o5wc
x0NSz7qRPo4NvqhG212b0H7zR8384bl8KumcDGSdnCWbtpeKYGIgbdGxRUe27hZ37QPKrdbhKLdq
10O7/P4OSqcHytMx553NuwPlKMVTOorzLTw7mIddvYwvMTE5se0O9uRqh+BSsX8+A316cLx9JFAC
tjBR4rDp+DiqUPq60koWM48sg3cVnqI+sVmSbr6/uk+v4DzMrJtmEyiLbAA/DtO2QtVnOc4srR7t
sll15MR+P8KXF8LmjwOCyDs4S7rf3z5IViIdppCTm0x4lzYq1wLxBbH28v0wp0dTeJbsy/4zjHZy
EknFNC7ELoCQzJGRwq6rkRxQ/F2j+Z997EAAps01Au7JPx86Fr+zZl6rOnn9Nkn177/016lD/IMC
K8VsZheE+bywf586LE4W5kxMgltDmOpvluffpw7jD4WqrGIhKZJlCsI8zL9PHcYflL50SURDDwjU
gAf0L6Rk0hevt44FUEblZgAtmgd6//L1dV8Y3RzYKV2p7lwQTV2ZWpAt2fqKyOI7YZ/+cK7n0MTf
/LB75qxEBYGiqC4TmPP7v383XxAxOJFNI41IXqdgZ/UmsnG//qWqWEOFcXqEaGhhPjKtcFfkZ9Fw
nuLwH7szge6kpUaHqh52hViRdhXfai3is/ISX/BC0Q96+SIkVAcLBdUrulWSXKzyqiQ8x0yIyBx/
lQAFEiD08mDYg+AR+vXY5/tsuFJizgqxE8GRbpGplk+SKkPpv4mnA9ZrBUMAG8u4wjaoXbUkUhn6
NvPRebL3SLubtn4SwZ6TQZrnx7IOFhr1LFkhyOZO1wy7ChVH90l3Hp+yhuROWARV5+QmTIuU7iQt
fuxeqZWjlYcjbPoPElyEtDjq8l0ToywGVcZ06tFfpO1pCSCLQTWXgm0VIUl6m5LUmTZ7FlQa6EnA
ZvSurSmKprSxTVsNcXMRKWc8woI8b4Lngo6aFK2CHhq3pdHXlqce6X16bJSVrFwWGt14jm7VRpCe
22HWVFgQPtOeqPT4VyU2R8/qz0r8voJ/7nfKfpIIWUd7Qsj2uTp5K+hnSzRP930W6ofcz3dWcRZD
sRD0zWgphLJ6sw4DQ7S/ahsOOJa3wDywlMv7htZVj9yjj9Hd0xfIGFmJ2cFX/FDgjPP9TlNSxZcC
tFYtuR5IAkosf5mUkzMi9knQBpcTO6TBTcV7UTpExJunmOJD3MghYbsGuTTEKrWIUDBaxAHAybEh
zY546wh8YMhPMRGqyKMtRpuiv22ai0iPECHvQ53/D/38ScpIGSSP+jKOyIbkunx2dbob9FuVRqOF
M6DxEZUc9SJ0wVA4ulwvMS5Evog6B6l69FiMjV3ynyoNkUPmGrTfSswCd9QGVFOJPU7JpjaH9aDJ
CyN9wPq+aDCXTERJWiq02eJODpXXxliFI+kvUrELlIYdsbaV9eBsSnMC5uN1ag5unabrQZXtQq1g
rkCXIEoikbtN7Al3YwnbxMQOHifZr6BM9wrb3Kp+FiqI+QUxlGQI4L4ZxnVGbF4AmCf2n4cBmUyk
47Pr7zPyHb0pvxaF+ReXkC+CXLNbIKSx9KoG6QqbGD4BupxPcngthbsA/pI3apxSWjT++t4Ln8Qk
LRc6UvkWi4WOSqiwXicsDgZMFZIluhfDAJUTmOQZSbQBnbJXzqZAOPbkKdC7WgSydT4Mr7U1rDrh
jjati+ppMVgSTFhoFEq+xgVkiwI4pijKQJ5E4zpV4c5IV2b3JFPsC7Huxw2HWUIPDQCVNTzXBAVf
od6qOY1Yif68EiyaaRaK0IfPN2KRnFtQTbNh2nV8go23MdCE1t5THdxUqb4UInMR4U+pa/7ThMAA
7BhaWCyVBAprewGoUChqR4sewHJ5nAKvvBztFVD4XDB3iHrsxApsjUDftL/xfU420l7GFdiU5Krr
rVumge2Dxs2Qx8C0EeqW6OvzSrsRvIOfoQUhRFj2Y0jFkyNr8oUqT44oD65O0mJYW3vel6zHhICS
UNd1jJovpKQtTRXkKBHAQYVQ3eB4R+ZWP2JYHj2sfre9uY6z/VBhq0GTpnrXE4IJz4yWRrxT1VfT
fPNIERnF0lYIyqvRAE25uk+ye2PERyDNAgi4HoZyrUoNaOFxoWbGlZlddSF9TrFZcyjGytAgwoxd
EaOPbk5ncd2iPig5RMGtF5N1MiLa6eFdkRE5u2nszr+JB2NlJIojD3iw/CfWoIMcK1fxILuJUi4t
v3Jlfy8h0Y8zEWvUTkKbU5JtNQSKK0n3DaahFnVO6Heu4XtHvSS2XitXfuRDzFflC0Pld6dkpYTq
myn26AGBbBTKVRsQkqaRW1LtzUKC6U5AQN1s1Up8mNLurs688CrNLdvs++RCwV2QE8QM8qAiZaUw
3RYSWTnASMGWM+tm5GRZVwFUGPMJRAmppbF1J2cdGgHym8Iqxb91aENpK7OP4X2GK2iCvEXQSA8e
Fx0+VSqGVp2e8w2gnoCgb6RjulQ8nE4pACaVPNMqIKq8lBFeoc7pCH+oZMD9hfBkpqySpl81BJJh
isPW9kaBltDkwONrzTsFDRzeMO2yTQ5aGuJ0yKDqak4vBix/ZBfjQrX9Mj1X+DFWLVLjUOwyg/1U
VsMxT8tVJ/E9e+EscMVzIzdgjdXrCY5taOZnvY5qzBP2iZwTkyNTTUjz0hmt6rqxesea8KeqnfZg
tWxNqjvIFDx8/0oILrD8YZhJeCuK6inpshu0JfdqXCLOkUIyOvNwn7DDwsUVaUuQ4GVot+1Tgo1t
uuiTu0wn0gCblVD7z6oXmES7Fx681mGjaB66MdmaPYQsOFTCwlmXKl1PPXFvcjXMZA+0QvWvJNdI
nn5K2EiYHSGQshW7bSrcTbxLhpxB/ZjQrD1Zs+ARzH+n7RW0DS4mAXQ3vbH2Qr9nJuOLbrJljFAk
pYjX5PWaSoETSQYMaLYJUJGmKbzIdG+XDAQTdT5e5vC88h5DcuHgnfs5DijivvEfbSpcVUz2ycaK
VeGuHhXPiaxg2CU5M+QgzjHUy84MzsJscn0P6XATLOfM2Livj2mWYcWE0yMieW1G/DgROEDdCp2B
MD5f9xzBEu0x98Cw9szQcrLzpmctOLRDdRZgYBTil9Rqn0ePsLNQWc4fXpFsJPUYWK8NNa2MHriS
8vUByqFtVYyErEmLkNWHvY2oE0jEUq/0ykIFLWJo5PuQQjStB/lKAeHbYR8E/7jxS2x4MmKZWK0f
FGPYld0EgMVY155xjJiuSaVyORsi8crO0PIDZZLOQ0TZMhm+Dd5Bbjd4YEUhOEZbzjZ3NgBboP+O
GZevE31YpUrOVGbqWKvPB0yljYUeYVAOluC5gh5sFKCyOQuoYKZOTw6iVPWOVHC0VuPdTNftlGE3
MlUYsAYbHkio5LcWSsG6Sbcg520RpZSaMgGE8WrMCrfzxYsGTCrNhqU5vrXiBQ8hN7NF3SwNYbxq
/MsWj5WfXgU0kbrAg+dtUgplLYHvHZG2jqrmIvbFayVK2b5V20BOrsswOwjUZJddNp5BT3r8ffj5
X3DQAx1KWeSfD3qr6vXXaxXGNbbhX//YYfp9ZvzzT/110pP/kMFF0F4SOWnD9fz7oCdJf2BJpg9N
DCm9U4sSwt/nPO0P+kfUnky4x3+iJv4+5hGgJgHTpecEEJvIiX8VK/pJDgLJcbZ+SzKn0Dm54uSY
RzptIVUJxst6OQCoTByitiwbvpubrnw+3F/v7tcX3SDQqydnvHlA2raiwfmVhtap0KfXh5aVkPlP
hpPgscnugS+JRvyWkr1JjcOZAYGK+SYL1117ENnO1KEMxHq0aaYuGhJtmG0JLubjQDNbD49SlZ+V
XnzR6eVtUCOU9nQHMvyi4pynp9EqrAdHlxrXSm4GnAWVfJ6ZNw1kMsmolmJVOXRika+SmolCODHU
1Vg/tl0Fc+KlHh/yZl+YK6jzjjFHTKqC3em3fvOKk4BJic1Qd+F1EUL8gT3aqxyTV1qzXw2x5MkK
nIuOKZkPLZreFBFjr6Tc6InHrD/QVXlVhvYB7JidNOd19gycaoESszcRtzUE0MUXcX3bcZw1sBvr
qH9r9dxngq5fVOU4joc+u/I4mRaijz+5dtK8PUubh6ox5pVjKbbROqkQbyau0aNhlumD9MUyEPqr
mmiGhLjyiKgni512QEfEq2HWBwXNI5TjYc3cnFLsjxYJwIscCK0kPfukBbUYA6JK2lSFfki7zq0L
gQbCM8Qw269fAcmdKw3L4eD6Enln+qOQ3RrWofW3BPHwHESSEvrkqerPC+/R4ADjC8aVro1rtT76
4xM3dBnKF37l36ftXuzb1wAGhhK366nk0XXiM+yko+fXt0XtbTxNuDJhceRsXAa4i1j6SkKNIqFd
Gp20yvU7K37LI5XQZrS1v1QOWtawi4U3tdmbwQ3/1kD4nAOmYneOmzgVC94zFwtFTE9OaLS9Vm/D
BiojoBBCuSR9Lfj8ZNZTNXnRtGmbT9eRMsBOR7x5CdsKDuBtqwhbC4YnoPya5M9YlW9Nw99mJmct
4ucmz1uQRU4xCXxp3dybjbZrU+1iarp4kUHbExBOCDcVmussv+0lYGnhwRDOjRotKgYJryUMUH0U
/ac4JCwOdFYmAbwCbJJLFA6Q9WuoWQN2B4W4ipWJwF8yptn4yaHBLpVcoVBaiMKjPEBJScHI6Q2H
2tifOvpQErF/Mqg6IpFQ0mZpjdlrrxJBpPJ/rtNu5r6Fr52svzYBt27y8PGQp2AQzq4V6aLDkywk
0ZbcMIYUXlXLE7Gi0MQSm5F9Ou7+PjJ4ZwhMw9Td5w8qTIZxHZBSUHnQxWIsi5zYyT3KCViBAKWR
TtuEL0O6jqiwRgW8mQoFbIhKJ+v2NdkoXV5vR2I6ijx8Hrt0p3vVwSgfVTE7SyyVLbSOZ1cr1oVi
nhGfjJV9uu5SgiRMH+xfdoEYYCFS4PcMY+HXA7Li0KXae0wE+mbtlRmypBaPOdheK6zAgz2UOc00
Ul96K94YPS2jvRBNcOhip+2ns6xFvRdRPgr6Y2gaeH0KODHo0oVyOZDY0o6Jm8vgAWoIlZ1T+NJF
0ChEpBXEmePDYiNxbJvErULMKaV4aw3d1USiYmGg+upi2xPvRm+rJbiTrXMv8ddaeR43ja3m+WLS
feL/6qPg4WogniNqzTsjeMhUaikwNIeKZnCm7cKmJ/U5JzkBNbXaC2R/JMtK4mDuK2u9pWYhSMdQ
zS77YrqktMNHT+lDz2SC1h5GOk6CxmG4PqQULSK811N5he9CBykLMK1vXI2Y3qQgbdIz6blNB+i9
5COTHdbThR1bean3ih2X1ZNO+aGQFLvL5I1AKmKOTa01phfOKXZZcP5W2pdaIPMBSfCiwyw/cviw
0vA5DqqzMaMmKVaXOdkNsN4WqZfyuo/bXEKQq48rP30rq1fUh06g3uPSXFYtMz7PTcgZPeruaMji
djBMG3Z4scilkhQa1a3kocerI/6alHxfwXxwwsTalQGNkjR/yMiyZmWmykbLnQjBAvWbHN1VEn1r
CK9AOmHJGovG7/dJU7/APrKa2ql4/i1hymmSHL2UgF6NQBik5i38XitkAaRAJeiotCARmgaJlmqL
+zBdSKabT3sfpYYVnevWD1V/7ZOshIXYRMdMk+63avJEyAj4s++qlpW/bXtXbp51DEElNOdOIfox
27f4acrwrTblTaNauInvdQMzSn8upngLQ21txLyL6bMvQQ4ZHohH2ngSYJHBm6us4Dx2DeuZpl7n
Wdgvilm3HTyW3OogbFwZ/BP9x4WurgsjcAi1G/KDXLmVzsPl5CiMe1+qCUTlb1VOr4ZOa1nLqKsv
25iiEU2XLvnVIk//fnfyqWE1b07e35OT3VBfGVIslNwTiWPL4qATSLJG+ozqsuEQ94JnRnTwcNrq
8fuBqdx/sS0i1MVQZezb/Ia5HP+u9E1LXk21Qp9soquoJeEEtLLE50CSUv3gwBiErt+OtwVoGOJr
gKYGC1k6VBaroI1s+TJiMxNX6VJnwpENouUsfFUZHiN8ffvMexFl3ENZdyfwVcZYlCsTaq3yxCRw
HHztThGMQ11BENCSCXQF60oYJEcRpoG/N6V4JYP+gnJxEWXVFsLzo6cmQCInV1bjaNU3lCb6Tr8c
e2UZxyr+g+yqNgj5qr2dHPVvc7ZpHzbLRGGyjUtyvwi6ZTHsMIS1fWhzxHEJZKJ0QNbSQN0+ngmW
0q4YfTvg7C3mdxplYQrqzNvTWdC+yU19yPLszCiercpbKy1EWlOuXRjMT2BMODEBQsFVvDIFTCCC
ftYIBbVLFZhyuK9Rsvj4V3LqE2xKSngQOKskCqFxvLF0d/SpkmP63KTRtGlMjL2WWHSbNuo3nRgc
1e4KZ9F10hv7TOl3UeDvhMF6GLRo1/H5QmlbhzKfQ+vhObcmY5bn0OcMiiuxEm+nRLULKB5F3m5C
koX8zFwHWbdrlcIlKWdRSuNmEMSFlHPCll5DciJ0aU1QSReNqywC9iuGzkgJWBkvehA4eetTxaQO
kXRsUYlZr996WVsnmbVRhKs2P0uRJhSmySp3E0ceQVX7oHuSwmu5B5OJWMSQLmTBuMgj+g8Tdv1Z
EBbrD10EyEZqNppCpZzJGQvi5MmbSPYP8SgTkluvhCBchjgthb0uPAcE3Zc8foNaciCvIpb+clBv
kuGZW34IELYb5kpUs70pkknfOkogUoKasTjnmgAeFB5cm63rSD4XoDglwksrUAUV2d6J4XkRCSTD
Z/QDUJm0Z173ODRgzyasLfJaqm66nkP3QF5OjqZFRukyZLtEP/aFm/bozcRrUR3oM4RgtUkJxZhk
jkfZWxWByn4oBHiE8y3s/bWVa2vPfDBxkgaRsZh7Mr6XXFgwlSnlsd6DQp1dpAahqBVB9Ww5pUz4
YRY67Zr/noSAYtHDo+0mmyf9a8UPA5ZJeHtZ1mwGuXB7vNICpyXB73dG+eK14Q8jfnUmM9+NeDL5
CI0pt1EnEt+LRbWaGmJ6CQrSA+f7We60vff7wlAloxBRielQTlacifSZNo00ID/pSm/XIs0eDzV7
IYh20V9/P9aXB1tTtahV67PE9req8t2ECqI1HQ2kWyASPNfflS4l+XRBwtgx2uI2/UnP++UtJB8E
leYsgJnP+O/n78qakIrGDFc2ewuVGPNRbfxkp/hhkNMwBFMw0kTQGCTTiJmlCeZLFCSpV31/7+bH
/b4N+/s5/fe16CeCgCaOIo3ongnp4n044VZdff/3v8geYZl9N8CpQtMT8OEhPqToMC69be16tHAW
tFou5bXlFP0P1/PDbZtrPO+fTRS1ZeXNt02r73FE01EiOdp/+P6ivhwEAbGCf8maaS8fB8nEQJNb
eX42xabCdZ6C7oaCuf5+lK8ejWUocHkNEeiVfvKaFaGKN2LgExrlaxXD3ajH9vcj/DawnD59cDQ6
WFzcOzADP14IFDll9oT9+eGUnDqf6b1AVzF2eNEdeZNv4GPScVkQb7DA2HNj6zu8wz/8jC/Si/iI
fvsz5nIR5oKPP0NUtVCKeu6nF63TI8b7aJNccw53ghXWzdHunZDcXdq1Czxpy3j1I8pmvpWf7sO7
H3ByH8yganK1YUeWlv5W6jkrjSaYBtNONQLiW8rT/LiAlpkGVN4YHuT8LOlhw5UkMQ+XXuGQdbcS
a4VN7k8f6Ccn4vyFWuASCXjS4Jmcao98UQG72vPbkIJvhDt0sA7bI28Vb6bf8gyZWGL/h6/oi6+W
t3qWyFsGHiFkJh+fSJsG8A+I0MHL5a/nQRMWirfJVuzUycoFsYg/TaqfV8KPI87f3Ls5HPyxFdMb
n+ykO8qa0wQPfrWOu3sfVUGZO9+/+J+f9zwYGV0a3xeL0/xj3g1m6H1R6jltynkTkFDokSJKY/q9
391xcAtK9uHSD7f089eMWw2DwfwY51t7cn1WWcthOh83yLGIxks933x/SfI8s318hxkA24JCY46r
+/2tv7smLbDIXApjZj5/iZ6D/KHIGRY4uXbNXWejSl3Y8YPoAAxx5u/5+9F/f6KfRgeXPJ+oVHBZ
J/Nuk2qcBjVSMjIMZaTmEhKwkPuH0rosOzugk8p5zqDUnMX/epbkst8NfDJ3lPR0onBkYEHZE907
aD8c1744J34c4ORTUMMqssyQF1No7AMZgotko61SGLrsMoDbmhtjmzvC+U+GwC/fl3fXdbLGoHdt
6FYybCO+ALcc/+rcvAz/B33RF9X5zxs0C8sKXzaldAsXg/zxExDnYF45FPmkBfOopcqFAlunD0kO
gsUjZM///v1gOEhp0F9hbmsnM2yeVVJroPliizY4sp05gFRdw8W4sKr/1Jb9r+hJzabaf+5JOdWT
/3//q/qpGzX/kf90owx42sYc380uXJo9LH8h7GQCyYFAgsJnQsK+xHfz3/0oJNAgemlIoRSlWfTf
ukPtD2T+BHQaqEhnm9S/4gF/sW+HpK6ijNSYs1hlTt7BPo+FWk4UEaOkulXhqcV8UcLFn27on6Yo
5fMECXVPZnfBZodkP/3kSFKHYt6KOEXsTHyrHPjc8VU0neuFHR/F2wCSnKweKZhA6ArG5ULdEBHp
qObZuBKdyUIk+9MXjrryi40k7lSFviC3FazcyQ1ISUeP0rgTQY45wMbq3gnO61uaSASmy9LWkm6N
/DotOAbe6N451A9SlVkgF4pit8tGdjzCtGxgmjYwXzvb6Be14eSc6YFasnRjNsqWB7E4d0p4T5VD
T83UHbGwd7q6ArmC3f9FaRd0PbynHVpF/5ZQZNW0+2UgO9Ali343B7f7bjWuQHfRpY+rhX/3S6GG
uq6X2eagXwRIQw1y2p6pOEf7lsZiTbRC5yT72eWuLouzoly2rrrEswBUbFxGkK4WqXlMsTstxW3j
0MyerjzANPZ0TiD0uKALFl62T9K1uPQviYQGKMZPVOuFQ2xhVIMqXXCHZJhLkGOmc61xD82q3trp
nX7TL+eFD/qvg4gkfuJ/imzDwEWx4B/3wz17KIcgLkDkq9m8Gi83AZAFY0WoN6oqZ1hZFEpMW96G
T9EmXwq7ebrqNnQVXXEbbDq4f/EyVxeLcNttILXJqQOzfQ+CSBcP+v8j7zyWG7f3bf0qt84cLuQw
OBMiMIlBVNYEpYicM57szO+L3Q9te7stt3dfT/dxuarbcrdIkSD+v7DWt6Zn8pWlN23VYarugPVV
+VrzD2btJfkaFQpJbfeIWK8H28e4DlaIp1hQZMJa/fSfHeQ2J3+teaGturrN4uq6+bxneu8ferAM
uSe4zCZXib19Hp1HVv0vh/nNEa87fmbVruzCvkSb5r6l0fJdoJCj5Ezr6FOTVuSQPjLvQ+nHc7QB
O5fBWv08tbfPNQS4dXHfP4ZEGe2E0avf5IMzPvEs1+Yzr2q2J/ZdvCxnnrmOtzSJ99JJvys21aZ7
ja+bTbZHDu+pB1LHVvWj9IbCJr5laIiNiSvqIQw2+p18XbnRp+A1G175aj/mtvSOkF7cMe/dCWXF
xnFVv1mtzSqUuOjWzj4hJPCp2Eb3eNigzHTNVUPk3OQ6TXF2crZL/bB3GiCuqepqN04OvjdYIx2t
Jpc10/IxiV5q8gV4DVg6CZ6B4KK272nUCKbPc5tny8Ws9DcApIzA8ZSbMnCTz1YlgSVwKiDAVuXI
16UU2g6P3KsXHoP1aHE0hn3yUrUXA30Jzy1ajdV1pT9yPfKborJLYnqajaPOW+FmKO/90q4+lRMB
1aXtIPnJrRXIl+wlrw9O2dmM9zAEdyiv+2UlX208IhacdDt6fBL4F76Msm05MfftY+fiH9KdfFut
Tu32gGRxx8WM8NPaLI5L/roXOhNKlZW+svvSLR/Al+VbNhKxc1lJxuqiPhmrg6MhOro+HPTg8HgQ
9f3yJZ503IClXen8QPDM69axAQCJK9Z1rQfDmI9L7yB020GqW5gLWpzb2DuU5Y+uQEsVx3qb8/AW
uXp4muGkb5nHrpba70AGEZWoF7iCXTmNcjkX64K7Fn5Ad7zPo61EToDooLqzR/F2BYrA9rp17JlO
sK2eSVpa8dl0YVdBHFowDCiR98wIZ3bfo3c+K4d2tY31Zy8/JbqtNPvskI2r7iPbTXe+dgR1Rr56
7pEn9IDsV+V/pa6oHzvIfuyZhuEJOqBXBba/3Xrjfru8yYE9feSOthn3K3riVbZrnj0/ssH8eIa5
UsAJ1HaTbnTDQapZIh26cazgVArDM0y4wLqkqQk1+V0SX4ycy+KqjO3S0GG9sdMkyzsy8YImeN3y
u6Eilq2i0c3Ne7licKvme/RVG0njquOzOQIlLNX9YFpOC/J50mP4442HlwvFzxU8wT7t3WBLGfWp
+zBicrTV/Rqp5hKR6/PuO+UxrO+jnuA9J9AvhD3GR9Dto/44zxsNrcFKfexK2++Rcq66U34tmW6J
j3jT1y9GiOYMOYDhwCRGydTriGBdi4hxLJa107WwuhnBrnXgkJfubO3Ci5C5/EThRtn21Zl0ZV9h
27qJmAFKnO2ALkEjNwx3lecikkEpT9m6l/wTbDR2AAe8dKdBWL8Ddl9Bojw0zirY2isDaVPlrK9E
6QNF/3tb3MuI9zkYplX8ueyHobi0L98ABDfDJldXBNOjDLVtqNWsrtz5g5gtD9zYmj9H3vzqEoMt
YDR/qwOf6R+k0PsoX4HP+ORD96745OcrjUFD7FpPQnTfBjAcbXDwCFjkvb7saIBhnh25se0B+ufh
pg5v7IEsyzsWNYTBd4Ijcj1Ptp1u0Lxq2bHUidO4rVGQO3N5dQNFk9fYDjEBkJxMPrZrqTRlOYgz
Jdg4mZ6huXRMZWMIm8+44L/cVtjwr96/ayF7TdaZk3LykZNK+lWDkI38NJTQALOhiANahDFmXcan
OHYCAqG5D6bdNQcot74ydh1JPfMRl49G7mnDbvbf2cUUrqO1T2m8HuO1aHrdfkNooMjhaDv4OnEk
PUlP35WuP2hAflD9mX8qfr60BOGkSWqiDNzmqRvabeoZF+3QOWhHncCrfm0T/+ObAp1mSaZq//um
4PTehB81arV/1xb8/m1+awukXxafD90fKARkHkvx/1tbIP0iG6QwM23CV0RiCLX/722B/ouIEwkw
A7m1aNH+3BYwRxEhNtD9U8cq/4hs/aNZgiSpCrgPnhkL0i+jEn0sqkkKwmXiBRnxNgLKSNbEik0t
96WmdL97tX5wHf5gFvSnR/vSaMe52fqqFTABZ9SlbKzlVuGJPwX8/LXUt4ARL70WUVO8xF+udjWa
hUZo8Du1+ckKnpbIs2r9738Shj1/nQHxJohwtXhfWfV/aXHoBAmtrEESIIqDbmlN86okMQZXfAKV
t1K48aJeQ4OGFKJsVgQ9gW9B0Zs168SMtxLpu8qMpCUlkAlzDaaKm5a8lv3o1/d6FfmP8SBviqA7
EWXaHlV/xloUfM7ciDvrqDRPuoUSVWSzbDyY1ceSFAtjlMnMexFRSBfdXemba7mfQAlR7PZ4sIIs
uZPILhl7Rr8VyOHIZ5WSocDKi12UFNeadl9xw89ucr2A8BmtkbdfVxgx8o4QDk0/pGgANYDJcnhs
8wYBcHoKiyfyS9eJFW+Zpx4UPdgPjUiisD+cYnO4V5a0FBmxsKXHbr+4FtR9KO4RZOFf1Tlnlbo9
KepOi/aDlO2kur6fpfigGu2rWmlU28xcI0Pk9epWEsI44SpIo70llFspBrwpji5w+FUUXYkxOxts
cPaYERM6qFvL2hCFSMxF+qim72PEZl6d60Mzi7xm8SofeJ/6Pj81qHjsBIl2IyDzQuKnpXFhR8ue
NCN3Sg44Z2PzZsIIMs++a0g+6F4yOYzCU2k3xAqbRTHdEdQyULFMWPvSrOO1pSLuC8+w2IRX5i5J
zgMsxdQkwjUxd2lXkYfie4TjrCSVLSnnUSJtp8SzYFTmzWPR9ERfIPoeIaQFLCtl8Sik/S6sUAnp
BlIgk2QfZzSIwBlLyiy4AFZz16jVoUDaBuhBRccRpWPqzQq6enSL62bITvmgHopURtyDod1fpNWq
18qvej2sMTesYwR/MWvvYii2I2KxGpBTLyEUVy+DchMpkzt1AVFT8zYO7uLWuNZyw8u0s57GxNHw
ayDgkKvsPAz3HRWQqrewenNP6UmUyVfzRKRn9ThPV8CUrvw2oT+dWQPEshcRYDuMFmHBgyfytkr+
kSoPXQL8VAwX1UMCf7uictAEa21RPtTkC/p9WHtDNfirttVdcSjZ15Oa1R1kM7mBXbYT5Aj2h/Ko
J68xV+0YsHCRucnt+l5eFGSeks2xnWUzr6ogvRssiNdW3RdOo8WmG8tkpeJkvOszNXXD1Gwg4KLI
M1oQllGRXDRLdzo21YqR4qRcANYiS+VpyLETBuiOGnTG3BGm9VTTbJsgDdVLXCiXTo3uO5Im9QE3
3VSgbrPMkdJRIYxWDQp0sya0TT0/x0Vzo/vRPZHeH6lvcHuZUI/KGtwRFaht1LGuV2Fgy1OKVgTZ
AcPMS9l9BMb4aI0+s4dUe6ty1doPmSKgJsG4MyL3ifpNYCB20QO0jWJ81hoSlZqbusU7YBYG5YhA
ho44WsdZYPPakkVMZmywkgbuBFleXk3AUwA4ZHtRUDkylPIpVNLNMIduo6FMHMfnIcImRk8jheXt
2AbPkZZ9YojZDFr5JAfqvUQ+OHcHKqxLFV5Z4ZWJ3KYpV7JxTHof5eKNbnpULg5a0ZdYheoxJvHL
lM6bSIBOpXbRIUAwILTjWy9K98j7zBURLkfdr4jZJmgQq4B4pKq2+y45oZ7m7Sj5To3y0inDYzvK
R38BNM+9uJ5y4xIn8ksv5I1TBOhuyoFaMJBNjBkGEdRxhWPJmI5RD/G50Jn3+KXWkiobbzSwwn5v
AIfVlpgl6b2uq2dBtA5Bnz3NZmXZRUJra6rZJcmwfcH2XcDGKAsHebHgeVJ9VRb7AmK9+gipyMWD
cxiGyCHZ2ZhucuMK9Pm0SCtJPwdJ5NII4QNdyRDfI79bMuvXTVu7mN9WGSvYSgltpXsKE2SlLARU
PnIlNrOETsicvDCEiIwfUwVWX/r6ViBKXck+pvxQY6oqi/tWmPB0DoS7k+Ezq14UHI30tVDPM8Ou
Mkdkotq+FMDoqPaQS5BBaeNHWQlbI+q+3eDjuHYVuVjpJMo2Ov1ILSak7ugKrYOhR7Ylgy029bc6
o7Ruk9IjcWojZ9jIivlRGxfB6BgcE2yKc+hfD7X2JABG5b0IXtuZ/+tHSEXqZOnkpvIyhyQ2Spr1
PolYm9Pa1UlvDI3Bk2egL3WZ2GIWneJGeFnMNhaUa6nRT1YpcRjjcMSYm0YnjafL+N4tFn8clTwQ
2JcYWy2+RA4VNcP3lZ19cdj7DfHKYQPUvNyRxbeLgbj3XbHH7kSYOObYWHo0snmvExwRc3u3EGzW
gVEi5YMpE877ae5ZveItxPZjJ53iLlquSitQCt4Y8XCTVxyvxdCSzx44dfsSpFemHpza3nC4G0fN
TmyN92wIERUFwyXLYyIBhusOiI8zG+pKLkp0pMyBcguhTuxGQe4khfKsltyShclDSYZ4UIcz1I+v
xRBeCj4JNaKKsVsC5xPHLyrkYObPloA/2LAosBYAV1CXLaXrnzcguZ43YtFS+InVfoqPGiftv6/H
fvQAS1oIdApKYiAVf36ANLJysCk9g65kF0kmg9vmZ2u3pWr8snbDTPLHQ3xZZMJ655LXeAiVcZCJ
uiJZjxcyz13Y1t5v5M3/HT0UL/7f91Bu8PH+kv60geJ7/GuvAppBZq/CLyLrTgrxf+1VFooCOluF
e6wh/TkaCPID9A1gD4iVvvFy/jD6UK7rSELZuOskA/2jBoqr+C+XBcnKwEoWcATb5r/sgo0hGWYz
hvOFr5eTfyNOo91NEabafm0ZubKCIufWbbfPJ6ySPQloSuFK8TLLquLrogzzdTFGRAvpK4v88Ih8
cD2dX0Ch7TQ93YRickpriRyqwolb6Nc9bQFCETk8ZOSBqQri2bjapITO8Q07r+oIzwYpDxnf6I5S
kD2a8lvSYTHXMzeV1LUuC24HtiAx83NYYMywcrevsUEGboikOE6j1sFUs4+t6jmPZwrmwtEqKF1p
dRoq3y59aZPMws5Q0vdwnr2I+2jMoFucypfQslBk5l4/yudMvGnpeUzU9L1aI5RPtXskx66ARYO+
CaZSu4+EmyJ5Dyh+1cBfxXN6R5AaHlBmt0xMivLckssuiEcJPDgVG0knJUxYliIT9H4/V666kLw2
c9rIRbPHi4WZKaNEu+3zJwMR6MRgWSR5AUi3v9KNq8b3PVkLbrOhuIevuxtyf9Mk/hUWCq+udzmp
B1WVrQkZgEuAXjcTXWDha5jJpLkcJCzEJNvRRgT9DnPDWk6lvSp2eL2bW95G1P7NlklvnXXrwNgo
FcC42mhhipvZqzCXrwX9FZSyxsfFOI4HUF8wF4dNEgdvhdK7VfSmjJ96ru4UbFjh4r9uyXBZydR/
rYRByEpihq7kUqATX00xylIzw+xoffgl3DXF3IvEfWqIhMVFKd4C1WrUy7ioiJVFT0ypu+64x2uR
/pwD7Qdnfi1D3RCBTvjBVUJ1k8dHEZEy1x9S1JF5OQ77w4CQuZWGo6i8CDWCIWTOPnJnEdmzmRCb
0r9VQnJFFN7SE5F2R6E1kc/YVKk7EgbQJZcZJbXerKWRYGVU1uxBV2o83KeGl6PBJguixUIRYkFb
BNoJXUlZ3s3h9DZYeFWoDEwrcNIm2ZSa+W7UwVqs8l0yNgz3yqNqRZ4YWjZSYlfWsUwzeZ6jjvQI
05Gr1o2JG1aNbJ0hHgt87SWsCTPUqmt9kE5c1rtJ0j8aST4NQePVusAOjwvRGGxhYCfWtusiaa+i
Wnubm+ZdLMKHxkLrauY0rywg1CHHiYyYNlLRtXz4BoN0cscJ93Qi+U7vx3VXFSeymHeiNHuFeknI
VDakfdLfZoxa5/7Kz2TX6p5U7aLI2JFoERb90yx/CJ24MvhSX0iXIKgfBKtZyw1A+Th/nRvsFL0h
Ari3EvYUjNfFByCJTtUSQ2KsQoHQDTP9DLWlYs03kY8TLqb+gSmH/QyKoD7cQRJ86hTiacqFPf/t
lv6ffXz9gTDlaP/7A+zwUkcvwUfNNLj++0Hgn77ZbyeZ+Av5vsgYkQBA7eaj9ftJZv2iMQpEAQAD
WwbWbjHR+mMUCDraJMlOVQy+/PsppqMpEPkSwXffeEX/6BT7Wj0tqCrDQvLGkUjDz0zxTxotXdBx
RqY651YXroeirhzCl4yfDP9+9CAQ/knQE01kMOqXGjASygQ20TzaQRfv9LIsXUPM559UacsE8fsi
bflJvn8QXuLv1WYlIjSA8zyITjRrHliOWHZ3c2ZkG5WIZOe79/0H48y/jNW/PRqJ9hIvH0yprzNA
eWjGRvPRWi3wt2UbPm+QQ6OcVFziW37yaH9RnX19tC8F6ARrrqU9GqFBH5IX2Y12+i3gQ8Sidze1
Pa1ufkYu/zpH5QExFCMWoapGbrZcld+/mIpfD0ZWgwZgEIFxbRof4v7XXcHfSqP+/UMw7P7zQ3AA
EwoT8zOFOsOIQaS3fknT8z9/nzSJf0Q0gTIKnC+vnBAajRnB7GDKPbgKBPYm2KX7RW2SeELMEu4n
V+FfNJ28ct8/oPnlxzLTTMhjyBU8oPQNFJ4P71AEOCRsBXR3Jt8pP+Mq/kU89+0x0clT1epQIr8q
88PWT1O5wcPlCBsML0T57rhGXNNp6HsRzx5kD0ao2/3kHfxmofrykfumatJlNhykeHy5efjabEyl
tQRGOZIn8eKm6naEamRPoNjLtaw9az/RX8Ik/8vHnFsVxbaCTncx2n95Q2OjEoCasneN4JGRSKNs
wlS7MvNMxs3YnrMIW2+sDxeAVZ0zxuF+aAvd7sSKaL+emKTcYpLtwyhFVGiat5BEp402CA9hAZYp
hrcKICp0QpDP+74H5trDYA9VPfDadNyYHf7kbNQx5PRsC5X0TQkYslA8m14SDOI2ygDFq1PijqKx
L1gBcVYXV2Y7nhu4sp5Q4Ir3iQ9SYxQEplxKTjABmO5xXnl6Vn2qM++ivticg6p0Gp09aYFswQjv
srl67qSI514OwraBsTYumt2uP1pZf2X4rQL0irm4mkbaNk18A9gHgFtBRtuQyOCrq0H1cG/UHtPJ
c9TjeZoZcUxV/GkNY86eVWCYXhmsBATRSTXNjYfylqnSXdhGeyYIYLFYXPBx+szkhljO0MSnHXfd
SvPRaaqN8T7i09dLIqEnBu2DWd5ojIHNJDnUPvExgsBympkOaegTqgKgMHf5yBBzsKRHNaypJIeT
GMuynSpS4UaK79u90RyMwnqyJBAqkxKeRkjHYKNQHsiBtZU7gTlPkcH49PNjJxmQqS3p0ObqvOn0
9gAPsGFjPO4jaDGuT5fCJDPDeKQ0gdsA6dU6gQmwHyZrtgH3gpW6Mt+xaGBMRz3hkdLEVgff151c
VJ09BS0GfyywbYQLTes68EvTaxvXBpmL1pNoDlfFVC5oGO3TaPWzHyPnahTGd0XdM1sRW42VB7nP
fkLWnEhofUra9diYH4JBtLPfaEjyxPw9meOnWlIQk6l150pW/ilM1OqBSMh0HOGIbTsNK9jEazq3
oivNvb4lT9wDg4KzOJWu4ZJa9sBaPqYgFPr8EtNK6bw5oQKnpAvEo0U0USOY14YiblNuvc1IDlkm
Y/Stpisji/bSDAHGmmenFuR2zcJyXemAHQxBuqmmCImaPqLlMEudzAcK96ohs1NUwd+GmskMEVKM
PreKI4SdwJR0BFidtycpkR7QSa7SVryv2vlDC7sVid8Yfo2rmAEe5pu5eTECkHhTjagovZulGiZ2
G12HUnlIg8TfS1W6TnJs9bHEtD+22l3VDdcwrJ+qoV3FRb+Pk+RmEM3yOtLzbu0P/r4lsc5BoW7t
y6VD6fJAh2FVjB8QfdekcB76oDlH4ROVyehWIu9ukSL9MLg4ZnV8n3S9OVe6dEQJABZ3mPSzqvu5
14nxRmciWGZR+GANSrw2mrQ+WGax0LzitRo2VxQkjOQ4ar0Jopwdt8OuLJvHoejZk3C/1BN1M2Qt
cWSVQOB0KcmE4iSBF/UNqV2M1/sgPcE2fghq5SnqAgLp9HUmkffoT3ul7jZ9AXdjAs4l5P2lksOb
3hwvQZEDtPIHcNpxrkK+qkcuxTFXwd0pdXNF1HBgS8lILHaTMoiU5E85XVSJsnoXxdmNnNCIWnza
fWvOuZLIoVc1K16JbYl5PUFEqFftY6ZpjkXQItFbbhuyLcpr3lBJ7T6SITjonfjaDhKDVBJA4tC6
wcdNw2cWpaeNlhvI1ZMkyEcoBOfQ6IIVxMl3PieXNGYMb1p04smjZVSrPiqXnFfELwlDTiW4Ja3y
rOt0nyX3pKq0GgAUMcKq2oyPQg3arhFyu56SzzQVvNmSsm3ZYcCzytwzRvNkRd3ttOTKdTCdyaMz
dnVj8vZI8larmkNU69dmm126mSVL1VgoYNpwJ1WGsetzBi4TIL6qZGpamw9loz9KZUxbH5PzmJvG
ll9bJ7CUDy0V7Z6nplfGi1mLOc5NMyBH0UjWajBitvbnD1LULiYNeBdahxqDol3FwQdwX8In9QIb
q7akF5qsLEE9GISLyfH4IjbcqwBTrHJTvxWK6oCjySv1dJfo6VMTaNtqSL1+aO9bUGop8bRVtciP
IkL6ZDEktT7ajpU63w1y9CwP4VXZ4OX3W0bb8fiMUdiEJgUse6gz82aQwhYmIeQ/5luZU7TjeyQD
eAkLntMMbtEMB1zpxQkH2FvPRnxFkWA6hRI8DaNwPQIGX7Z+D3rS3YayEXGxIeuRkD9Kan0hCGhb
B/L73GCvVopXlg7HsS0eTLVl3h7dQO5wu5As9lJ76g0DD2txRfYvMzWsvKU1f8r6fa7G18RPYEdA
RZj5BZxMpi9zjmLLMkukuXGD9gZhlVAWJKT2BzUV3lmEvZgW6NJWNR6LKfg0G3SyXYWM1fit8fnP
boZ/oy1ZNFh/3wpvPtImyv9/dPLL9/nXPFdHlYEyHGk7u/mlafrXPBc+L6hFGilNJueBZuGPLli0
dAp3tPAq2fGI4f/VCYN0AnlrEnMGpheosPFP+Lxf+xEcYLS/kiLxFHRqy2Xa+52zh5IpHhd4Obv1
ez85R3ABop/6zH72IF+q1zSJQwEXIol65AYF70rPh51b6HfvxA+aU/kvyX7Lz8LIHBQpkdy/xq98
/7NEsRiPelRLdsV8p9TuIlCerSxyByzMNafmzpo38SJI7JhiQtxg3Mr+I18lSbaWCm6OoJa2lfIw
5eAFeuHZ14U9WLNDZapn01TWSpyf81gFNTBIqN52Rn7b+TfpoBNjO0IbDLM7Q89Tt0/wOIbxW5+Y
27GRVkqD4xsyf4yS3rgqp4coOrbW3RzfGB3Bvayac0vdqOOlz26j4TOXyEklKlYmumHRg+LAS8V9
CxZo0K+y6SHryVwpDw3ozF7bq8ZB9HcdRS2LawrbYGWo/iqfilMzBOtwpB0r1fUM6G1GTzCo1qrI
GPjJrkp/1jQ+7FXxDibPcjJSAjDArmv/NNeEOxpB2O8XYw1zeKVHItFstA7+olHVJ13papuxYXIM
h6n0+jrZhSVYCJnc71oQX6i5QC6Ab0ikt6ZTTsLMDdW4bqoz4g50zBzJb4BmWDbe5DE/bKxZB2GS
9y2qCD1XNqUuHJVe3qc+iuaZk07uPD/PUlayMxLVaSNqKHyz9LhsNAdlvOoL69CqnI9ttWljQnPz
4FpgaJ6n7aHy9VddmKlNoIWOxs4CLDAnoBLSp5xeuG2mu7qrUF72g9c0+V1tmPgW+pl1ab1us+Zc
VoHFpHx4q5vai9rWVfKKlPT0MyY3ioVjsM/GcDtM1Y6YzKNgYlXDzBn4pCgX3VVCrZiIr830YVrm
dcia2NANEjDR3VbmJc9qfQWr9WOagm2aQ5/uE2IluIRj1UJcQM7dGD7nsDLV/jOZYidlRG721a5D
WGlVF7G0QDlGNoUO71PAagJlPiQlQZnXOuPUPNknDeQNAT5sLPd21qrrtML7+JKIWD8iwh8N6WL6
MGe6bc1UQq7NvVkigiYNZeqmjW4e24hw6W00JW8zlUynHfr5hfMY2Cy6UfVnDfZyO/i+wV4+xwja
8EDzO8P4pkT77p5U6GqadGIvMfcR7QDNK9FxyprC13Np9+zIcewb49cW+3/FmbWs6P7+zHKb1/ij
Dv7dAhKwgbl8k18PLBNkIC5PS8PIpHzbGP5+YJlLHhXzXJ0TiTGBbjBt/P3Awr1FsCo2JJaNisZ3
+P7AkmWRBeQ3OSjTYPOfHFisOr9cHggQeWRVlPkNa9CvNvxKbAotoEi2JzOIj5bcBZspk2HZCJXy
rLTE/lo6qGZBIuW+15yM/c4EKneIum1FrEtRJ5eiJd5bgZJMLdvnw0dbRaw0mAvoA7E9kVPr0rlv
KZ9NGa50uCYOjzVe6JGJly8KR1fLqaIRpAv9dEUICg4NsV5XJgVnN6NRVHLxjeCW/CEqAXBJasq8
r8zMc5sKxaqLcyZFCvNafxDiw5Rq5iqdoYcPHVjU0TIHVxdxtRL9zkjeOBqxeKgrMDxZ19JUNOOu
5q4eWCX0VOTuZazg75I3bTE/5xqLsrbUc1ft2rUZKDelpG8b9IejD9KkDbXMMdOBgF0lO8hDFuHo
Uh2BkHiFeKVEN7v9WFa6EytIxKXpwfexKzezeu6rgIhw+XkoGeDog9uVKAInESeRBYyX7KhLrGSf
bEmTbTJ1+c0448XSVeFGlalNw0ZNXLRuyFiWwYAemzyVLgGYN7tkS7ldAAArGpX9YIWuoAhrmLkk
Iw8nUodcfRJTdD+Kl3TmRx/N+5ZzUZdnVw3ofY0CoJA27rNO2sWlhn2t0M96P0iXnjwbQTMKZ9aM
J1FOMIMFC0dYzY5zYxTPgpnKu2AujDVpyT2eFuVkzsVTACAZSpOAmN5PCLY2nuemyt18Rkgi6ui0
BB9OAbM2GnqflOZR1K7TbBruBf45T3J/FyQ59EaZvJ8Aa54d0R6aVduSfKWcAy3HfBNGjlTo2t70
JeWqUoYN2JRzp34KcPuLKuk90Rp38QC6JTCq6MFsJH3HpTLufHKhnusgtPn4GihZs6tZTV/SYeCq
lCtrHdfVqRu7g1ZoL8Q9wSofW82eqvB9UljGx7X+7Av9a6s07XWVJxRkZj8/+J0g4htXzNvCEGuP
6xrIkzEQEiaZ1tXUKgtEajx2quaNQXO9BCT1ZnUWAkatc7KWEs0t9W47KMMO9dd+zLpzkljXYpxc
VU27FchfAg+xjmQ4B+l8wKruWCLwGa0edVtOo7u2nr20zLZxmDzojfiaWdpjaC6B88wMS98xcZcF
g+ro4nBk2XTW/eBJ74J7jXqgJ2CgFdKLkeuwcPWgeLVCfG/IUFGDhgVGJz+4KzNQzokS3AmqulX7
8BzGkPNUIw7XAaXk2Vj25VHR39KsCbY2ZPI+J9fUSYFku52inWsd8DLwpLmvKaSKaTcKhNPHfm4d
iNBzqglwkpHuupmgylywUwxZgUZRoihnyZAZIA7SRhCZmghULlURbCfB+IimCK+ZkeV2E7ZOXSBF
931YzlaFUbKagsNUJe+DBbMgj27LzHrNZuSFTSRd/ClwZSu6lglGmhO+PxPO9jAbaYMELuZK77YF
oXWpCHUFDtlaLadqlSbyofPDq1mMP83cPCFVtVVTcIqm2anoGPw6X4jC6vtAXVY03Vorimf0sDWm
rcyR4RvXIoDErkZx2GFLyz0rxpTZvEVScBJIgCpj7RYd6ikfM8Gms71TRrS3JiDKqrsroKlThqt6
/tl16b2R91v4UtsCKe+kS66VMHVuIxGSdaQhF+xQoSa2nDNr8we4gbVUtZvYCBTs/xGf7HZkTJRb
cbRvBS05Gro+v3x3Sv6gn/gLHGMRumtYiBfIEEI98cv+TiQUZOpzEE4jZF1bTbnXTqmFYYYcxUcM
Di9mJzSIzNXIHhprWimj0WzreiQbzmD+1qvLX2jlR9VMXlNjfFVDPkg/eY7Lc/i+VFpyUmEvIMtn
zYPE88tzNAtuDX3JYn4pleotgdc7bGnr6lyuq5/Eqvx1+bc8FhlFpsjK1hCXbe737VWiTbSpWo6f
iuXfkvwU3yzLP9HL3fD6N2zK/4Z6jNiy795F56V9+T8feRu10/El+/jv//Je8v/7P9Ra3760ff/v
//p18vDtb/1egLEAWjRcQJtVETPNH/UX9Q77Lsuk9V90Xrzdf9RfeFrQhunsZaH6LByc31fn2i+K
YnEx0xLj3JDUf0Z6Fn9Qf1H64dGh/DLgDH65DkTR17BrhFxzEidMGPgIkPD00iKAQrP6wu0i2aE0
W2f+uC61at+OcGVDbiqdaqEkrIyntvVv8h6RbLNnVulGSXalj+Z6zgPItmq4NsNiLTXWPqO1TfPa
NQvpJPn9nUEjZ6b5zWwm4yqs6YWM6HnSQo79ubqLaoHUSqHfdilS3jp3enUEFigGnpVXm6bNL30n
QPY0KdnAEiutjB1TNO1Og4CjRMN7r4Z2/v/IO5PkyLEsy26lNgAX9I1ISQ3QaE9S2TcTCI1mhr7v
saBcQ81zY3VAd08n1ehkeOaoJCQiJDzCzPgNqgD+++/de+78M0Sm3PEKZqjmmrFylyf5nSYMK0UO
3dygx6cpdhC2Nw3HQ2RJ3bZVqBeKVL9O9Hk9JEnndKPyJOZECyeardff1YiI4SpV3VYjZVAw10Is
DmD2ZrZX1VjP5fRISqQbdbwzp9FkzNHftzSg19WcNI4wG/M2Uxf5fK9PXqlN7C5RMVwHAvT9PJkm
d56M+5EgVqh+7JuJb+W4ZuhaD6P2UlphuwJKfJ7Qx/5i8Lu0h355/yBA1bgP0FMsbaq37wR4gAws
g7RyjKG2zfJOa7ZjJhEtVMHBy73X5+QfvRPOope6aIqf7f9e/thLUU51xGf9mlD11/+6KH/k1239
40d79lye/s53f7D5P6+/DNdkeVDf/Q/v9Qm97H7U09WPpkt/X+SP3/mv/uIfz/nNVPLoP3/PIvir
Db2al5bH5t07YLHRLZ/f35/kds8ZQOdvXdB+dpj78+f8/i6xfrMkvnOLBp+CWBjr3Z8vE+s3pDlI
b5adTcGwp/HG+PNlQjoYiXT80u+/8PYwZ/zGy1/lxLhIQPgd/4jSsdwe724f1DySIosL8APdxemr
JEhHnzBbhr9lHt1rfbaRtegZO9SuMb/qKvxypy5LkZPGvcpNiZXw/Z2KklTpFRju0A9VXPJ3sfbg
h+tyvJjMxzdfykeFw6/Cn/dLLX+VN/0LqxcrNVqWAkEOlGbboZxWGA1hh2ZsgeH1qyTz04YJ3RLk
OJK8tD2XDvPy628WTIWK1n6FRci4brfmEaPRhbhRr/4bl6XpksZniOLily9rzEMjBN2FEWkVb+cV
0fCrZB2sGTasJ2i2UH83n68o/1LdLNe1tMYNmbsYt+b766qFphiHgFGeuh7unuYDGajV+Zm1CnYv
qd3eNTfSnfAzcGBeg076fO0PVB4o1FQR0RlKbJI1l572m880CntElQ3Bw/QZEfNOHkRQ8qbr1B2x
3XvAUm3B/ep1+oGOZlmVXVXmP9oveyuh0hMWrHFAk4F5Zauv8WfA5pjGc/N69NRN7ny15AfPhWmi
5JY1rnNJlX1/nZ2fKJwsX/N1W5Dq7FyPVWJ4Uh+vdb3cfvGpLrXByQPPu4hxiG5pJJ6/pou++VTH
BIZToRTLN9pusx0+RGexxKr7P/p5f6uzkl+3npOlaCKaSw1FNWSe8gcHpPSmb/q9U4lUEPRgMu6U
UI68rDNNexCY3OUxw1BVRN3SQcRP8Tdk+B+HutnVXSQ+dj4dzrJ3FTmLbaWHKu9breqRRnZVj0w3
014sXMMggSyaqoqTe3qXiNicsMHyKNYzGaldeF61zVZoGYMH8PhzQEG24jexp1Szta4llT1aGKK7
IRMJGlW7p06ZB2+u/ItCriDbNtW2kWOSnLL2qivpOhC+tg7yYY3/9kLocWSJachi0jfJCu/EYsjs
mZgFjmB3tUY+HVp2C6FKoc3E6jHmyC0ZtUQRrroWXomSUq/g4pPi4iUrzIdRpgKqUlx/cbOeIa8T
jqYegip/QLlzliypTAyRwo2mAz+nbSXWhBBz/nCCDENOMwmJO0mKv+61BJhNBJNiKiNIHQYW60hX
O5sFpGXWAheXg4ZtWf2xjpob1O0QJvrhWgzm3VjP9Gs44A41KQbJdLZEZWfK/GSpnWGTYM9AnU49
oVj+fG1JyI7oPT4xMNhysE4v87pac6zNz6RxXjEJ2vcZ0HuZnluOuMUfDHrlshEUt0akwPafBXsq
G1xPebDtylx0hWQCVRILdyCkZpJzCpIMNA23qs8wVxK01A76+GeZRls62OvQ1JSzPgJdLAt7on3O
sznyiG267lRy4hyylLWzOtb9i6zPb0OdiX6XQ1nQTG4vREHaXK0yqe0eIl3DQ2wEhN2phFSTiUFT
ICGnqqK7MnUjxG5Vv8Dp3aOW8RU3kAyK1KaZPRRWyQs0XLIeIf5iO+3lfL7QwV/Qk9P4PpsahvJy
QDZXM68CjM1TT5ifQfS6LXWdQuAhzQK6VVEBv2kSqv7CLLJhk2VjgwvSnCl3x3Bsz+U56K47nJdO
Zurku0lC3iErmv2f0iB2G3ZebVHwa0RR51KoOXE9qpvRrFZWoh/kfJwIyByIovStVc+fpKx9WhD5
VcIbPRQI4hPNxtMmJh/hlJPX1Gg4jhV1JQwCvB9R5d6WdJpJIq1VJyuJf+jzESdnNm1KcpzBXEff
O2Rqr++sf1R1/v9YTy5NfZNq7+/ryevnrPnP//tZLfnnz/i9lpRE0A4K82pNEgkZEpk8/znJFhF0
k9Vtcfw0+Yeld/BnLQnaQaRLz9F0OdNSNL49mLLZLbMGtI2ASP/ZYOAXtINKBhUvelYhBYkX/smO
PQAHMAjrWfaW8WDtiQOA+Da4zTEDDvXmc/qoxPulcD1Z67SaLJsmyBTWWhimfX1h3YcuchK2smzl
EF9KIvsXaugPL4+Nk2M34NRfA4961JZyP7KzpNvsqlz5W9XO7eIm3zHy++JUt0D93m/TXN7btU4q
WHzZkWgKrCXkTDTqW2Egi8w41zrkpsF61gU7VCfQ+tEXCy9f0bs9e1lXo1mBiw3Z8tLfeFt0NaVe
iFPPukrSOwqQKByzAf3zz789mafg02WWKuVNFSJPVdotlhLHIJtNLX/WEvqHUXLGAYSGFKyYlDs0
1e0xgArMKzvgKNsFVxKi10i50sqDBZzXj286xh7yfpITzM5Q3pjKfP4XffUhfPZ5nEiN85n+ZCEP
lIMcGpQE0HzopQurSdlPqbKue9UtR0zFTEiyNCLhc4cp253IMCyRLYkMfEkMCMjf0lCIBe2G7rI9
YjbDYmsbVe6SocF/n4cd2DuhuGoswVZViLVhD7DwqYhLGw/D7ecX9cvp6OQ7PnlM9VzoAmO5pjC5
tcIL2vmf//ylYP3sMzu5d7Mqweot8PMl8zlXVfLuQMgV2aq0kDQjbwiG4ezzFYlr/2hNjkSiwQuS
d+PJmnUZ1egmkWe3yD0CQnICAjptYAADM6DklmSfEToVujGcfG3v7zFYOk1XbYqEw0QiRZ7WEq0b
Zps2bdwqibj3MTrU56kKHFu/tiBbtXJ51hX5Rm76/UwR0oq7LEl31bj4mH+OwTEMCMIs66uwBD0W
GQoRZUs0kRpeqZkhYnoToYJJPQCVuXgyjWmXC+EdMuzbMMoQFBP8mRX6RgTNlCbMTqoe1EASfhvb
vIZRaZzlUrK3IgX6fU3DbibfkHGFFCBv6di7x3RcdZGxDSt4eHiqkap0FRer9Y5BdSUl/llDpGNL
UpW+SyIBzYZX4jYrp1utZ3Azr/r2SKBWHAAtC4FeIFmYyAmeOoIozXblT3eF9DyFKHP0Dq05utky
tc4i0slMtN65Xq1npStdAthuekgxjSyvkpkY08iW0+lBnckHUoDvGcJZLgz2XN0lYbEKZ32rcdTK
Klz7JZ8N4giPqg+LIXpxtHJPFgfdTlyZ47leX0oEkKb+uRwTgyXQA8TOJki8pUC21GVd2Wo4bkUz
xu1pXKpkV0bgKeX+GFjkLqg4TkNyYOSNhrC3PAYULGbxkPaJS9CBYwJV9Cf9vDTwpGcRE2D5XE2o
qTPwdPOzht4Vf5tBMHknCevClDYi1LQcZcnUHnw2ogpRVU6CXIH5P/WhbkWrVrsbG7SkGB1NwCNd
UuzVDqqhxo2o7vwRtF8Bn3fqbSvjVE+N3sy6K5jPrXps+nCHM5NXoOZp0oa18/gYNpsiHY7LB8XA
fytr7K6k0hI4ta2aF0AzTj4ywpw5LygyWlWGl1ehHr+ok3GkUFdtsLCwPspxtFMtFxh7UvYH9Sys
DTqfgZi1BzBDPwg8aTyhwGbeXXRWsCkG7byJK8OtS1HfGVZk4e9gREkEGQJ7P06dLlJIqKm7S2vW
rvQ59rJRuTLrGPSb8DhI6nligY5sTAAe1l1jwCgw5k2lacduMGAk3FeiuG0FCbTgxLxYTJ7yCUqe
MY4To3W8+yPPl1kgIEvV51Yc73Ql4P5T6usoJcIps0piFLLF0VrHNzlpb75EAEEwnM+yvpmqAZE5
uvaxXjM+RZFkgrkv4m1c3yPqt3VpKyNGh37lqsI+gGBhtcKTafLBQ7PZ0w7eJIl2FuXKTtDVlzkM
dx3ZNgAAVnTvHmnLXqcFvYG2utMNyUmjYOuXxU0slJtuzM56mEIRG1eTPHVov2nNW9GzHu+ZjGOf
rrdpAS1Zjx6kobyIYiTJ0lL0A/YZecYrcE/V2ED0oKFsxAUe59somL0Re0etJtusnG4io34og3RX
aOFNS/MeY3VBL9iIq8vPX7Mf1VwwnqGPLCQw3rLvd23VDPWMUTUbR1cS+nZEV3mpDNNKIMDo85Ve
2xCnewjyyqWWBWGGcOX9UvJcxJ010FDjX57qSAS4OslIbAGjPldxysuCd6lpf5kV8NHeSG9SE0ES
spuc7iMKSSOKHi6NPFyyIcm5jXghD8jSNah1SzJWkd9oo7w3kYnpabA3tPyOA/BTJk4Xn38EH/1N
TBwOdJNFFD2vhqQ3JVLbN3VG8B3F9GxtFKabtTV88X1+tGkCrlBpNWuMWF97YW+WIDLCICRLoe2R
LG9eMiSAm6Iu06MvqvVf+4iUHPAA6V3SAMb3eVJGVZFF1gITF2fEeuHMtSvBaAzdhe1l97bOTuum
5wgE3K/ba7/kTyynkrdrn5Q7QxNIyiDMBNUnO3dF6mC5VdzZtlfpSj8Cmqxqt4J16sDO/zL84sMv
8c11n5QlsTknPSEfzNSm6wwsmd5+UWv92q98vTqTMz0hEgwETwp2k3dqW8Z44QYr3Rcijr+INi0Y
W6W/HYyfqabaiDSAhB195UaQLTsMxS9uow+redy1PK/4jFUGnO8f1qYZ/UyK6dQWCibUWt52Art5
4gg173lyM1oQX0l0yOKXkrp+iO+saZPp36nfreb7VHDAARgg6ldVBZ2ouyiNfR9+//xp+vBAZUkG
LBhuP5RwJ3eB2uRqQt4ahfwwfB+Sl1ZUbDrMAFiZfWBw6aujgtJRbf0vOq4fVcNvFz65BWRqijw3
WTihmSdIP6by3OiHnZT/LFBR8LJdf36ly887fXO+Xe/kJQ0zK8L2xtGKOawXxWdN9dC3VyJBbYL2
xc0nf3Ftp1982VliwqXRorfnVXic3WZNBKLlTRcmDkZa9KSZurAZbGGre7xhbM1ObNf9d5KOLq/C
v28QUc19+8//SL7qEC0/5I8OEUHUbF06ushFjKCJfGX/Bf+EBYBCVMHzbmjvHP/ab2x10jJuJKWM
7Z175i/pAj+DIxX7sIzqgVvgddL7VwwF89u/nQn8juF/e3eyqZpLLABdFJZi3vr+VQFsSmgUGXou
uR63SZRhlMs3GYDoKOQ2UtM0vPBFLfSGCYdbr/XPphDtxYBE66nwDLV7pBnhWHQFRiPGWHvshd4V
oATrAfR2E/YY9ZOq+Y6vTzcWRiOl3pkWda/fGEjzsSWa42qIzAsAgcl8gD2F7dUYMzeMiwMktVXd
kOeqyEephOqnqON63jQaLjcpyly1mZnuj8+51u3iAMF25iStYgvDvdoHPytFzReIHThjNK41bJ0+
C0XPSpcMXrDbFmHzS5mOf7Axj8ISYt9O9woINRoxxKbKwGCEqwaHGwrKBWSe7FK6AXHb2DECtTz7
zjTF7gzNTfHXKjQcGvgk6NJm3YcYB4FzCGgLa06uX8AChUEM1Jv/q4RCM2jyQbeucvDksv+zbucb
CQuoKiKKrUa7V7K9zLDUV2V3lL81Pmm3EtTvqieih0ENMrBpUGtHEy5KKP7VT9r5XjBdjqnkGrPq
qfOusbDxJU27YqD3yt5Z+QThSuK8KfTsaRoJfghINW53WdVsUg3rFYJIIrbTIcbO3NhiIB64cd0s
rZHQAybmrNEuPZGKMkEwzioRMLOGmUyqPI5gdkJ53AyPkcVvqTlnM9wxYJdnII7k4nqIUv7UKmvp
ETXxPlI8VSUIArV+QM098tHLSulYAu1rq9gFQJpb2Di5dQzSGP1Maas+KMLhuUiijQKkxcwEGw6X
06G3VPXYLXOK84YWD07wyZicLpVtSZ7dLCZgS+68KvXJ/4WEj8tXa9Zppjs1AhdVfEoX1hzsNTPI
dmN6q+OFoVh3cfWi9BT5BgDUG+NRyvYJVv5RB4r/YEZQlAZSI4CEzF1yYFhCGOV4CEAN9UWqkCH3
XJra0YiDPTMpaN+pO6M80VEXSrN+Js7tdaglSKzXffZUM7WIyucSIlQABRSz3b7WwQGO6XmuZQ7n
DmqydFWg7u6VyW3xCWMWGW+jzlj5WXIezxe+vtLSHUMNR0HqqFkl2EONCz62wy1CGtjmph0rAPgN
5aYEe55kqAv1rdWtu1yht5HcGfQrkmq3GEUV/TEF+xrs5aEkrvRb1DNAzy5IHQd0GmQ/9D7/OQQy
XNDc35qd73RyvM0tbMTEnqrg1gVxXyaNnRp8hHRH61mCTxnYOgpR61avxVU63s+9dPDl+hympS1M
Syn91GDW0xXRrfEFxcJ4HqTGuaIjBFXwiKsMtgP5mo5eCRqQ8zcZwimVP16tbafPL0O6/MbczqEf
pWV9KOp2p4XtwyzKm1Cl8Cr1tTlG11GHUHo6EGr61EbFqm07N5ThNwb+Hoe7ExXFdyWDgNyVu7DJ
kPCAkjcxaasl9u97VKGGOqxpd91rASzyMpocYzG+5mBTwitj+DmSUppa13F1DTOW1HFhhEZ3n9b7
TNoMIDPj6kKuihcznL9Rom0UCkGk6Be+1d0R4LseZ+O5THzHjJRtEBkcPBkGSynJDlFxHkbJ8oe9
drYAWRVXMl8okULkYhSeLDNcUgvDM5gjZr50FojiDaYAXjTSeVD4j35lrZRgfgx7i84sLyJUV3Mf
rBQaFjGx6+bEUH0sb4xs5Cmad9iYz1vStwcDkmQiHmqtvUL66fj+dBmG6VlWmpsyQq+tV8dZN1tP
Uno4ZeYRxkJDyTH6zT4fVn28AzEIxClsz4e4uVBiaUMLxH+YQBx3C+vYQtB+HfYNI8y5Iom4bFI7
BY48+9U691097xvalg3zL5LQ1fGxDsvHrA6/9wtjuUXCY5cVVaMsgqWajeGQmc9DVfwU8oNRHIfp
R4z9KxxVWyXFV0sh77ah25NRWfvNeZrgUKC14oliMhBimn8bJXa5KJ4qUhsE7qB6aYB7izzbiKMz
NQChJluOqr9IdcotnRru1AROA7Ntamg++FJvo55YpQ3A1FG4lZLWvDJloglSpN3Kyhq/VQpZAsmD
nx4U7cGqbgX/2pInSGo3Y3ycu9Ye57VUPglTvs1yYdWalTMb6iGaAPBbqldV5NFlV22YOUh7tmP9
MMKeNQBVGorqFsmTlkKVlb0he+Qgi1PrLhBr/iSe9OxKF0hpkXIa2Yk78l6Y9Z7uUuf2fuUIIVTp
3DwvzHlXhQKJwH68avtq3WjPBV06QYnWVRDeGsHPoFB2ioIluzWsy7DASKUHXm5Faz811sbYOiJ+
KtrC55GfbdtEB1spbQWTxm1WQyCO8ak3yPKseJ+xYdXg0BTagmIabSKamUZubsl654uykAcNOo4w
7Vycy20+Bdctv3luIXZxWJiVCC84Dwuixazyr0qfD9mCI6f30k8xU9AczxvwmEwoMnzQucUQvKDP
FkkpGz+o6xaCVtnrFn3cu4xtV09DLyB1ofcTzCHdGRFyTp8BtMaJ3vr5sVzSXEgez1l4CGqvgIYH
2JMeXAv17koqOwAggS3L5T4lcEDvYfKW2BCy+y589C0QLLXxXehpwVWlU/S9O4ClGBVtHUmI03UT
s13upbKPvT47QMLwUjaOjNrJYjxex+WhGF6SZD4Txdadi8tU0r0Mw6QWnJU4yGdFXmHPvEJ47429
sklkBfZpsc6zEZe4JToNMF6JoNY8KM7CkO0qezSkmlNIzWYZSiRD1OumqEg5qtYcWC60NnFrUcsd
WLhwu4sGNGyDiLq9NEXlbpiSb5oareu4/aLP8otMBTuVSHyWwdHVAveonZSkKQ1ghc7W9Npq0lYu
gzY788bNy+jUzxAQvdz5CnO0MP7fHdJe15Q1Zq8qx3bGxO/L4KzoolSZ1AksvQKtB6yr71okG/0w
c+eH4fReuA936lW61m78zFa0L6Z8Xyx/em7LMsDRcI4nJyYOabZ8xnBfBestE7z3hT6f6l9XaJ1M
+PoEDsS4XOHgoNx6lO6TW9UVV4qH4+RfmJcup9rPllsGjm9aWZXpTyPmelCp6+xch4pFw7VHV/G6
5LQP1+PFHVj3lf/FJ/mLJn/5JpFhEj6mSkxNlZPjfZlEsTUXEdWdjh2sh9fL467Wl218PbA5zcMz
DqoYVrki3ZUMEd+cBo+/X+D/yrvsWER526BUP23hvS5PnYJ5m/oYnen7627a0mI2FYO53ansZG56
0W4YQ9gex4oVIISvdXkf3ruY32Ev8W/05yedlDESkqJt0FVO4bQ3gs4TrJzSO92mzHLTAVZzCZ5a
t6A+KBtZkDaNzDOdO4Z0Jot7zbqOiLqti3JbhhTeOo+bxEuweTLngDDpH59/QB/d6Xj4l/OwohM4
cdJHLuLU0KvlLyvnP5pwU2Fk+XwB6Zfu1+tX8GaJk6+gEAwpazMCLTh0k8slj9d1N3zX0fPUxotV
LxExK3kSvbbcCUW375WfQvjNmoxs4bc6PsiY5VhzISrTyshLR0mTrWnMZ2wJdiaTnwKCQ8i6Qy20
u4SiF4+PO0Y3fnVeCalXxIWHfTxhFDhFP0ZEPRqmNWPSVzqjBTkJYOFIa4XKnr+kK86Ga6QGB0w2
fj9c8Wpu8nllEEgvTwTidJxM+PGGLPwIQtEVe+EyA7TRoA8bLil1KrWA4bl8e/BEIIwX8R1YV1Vc
ZWW+0Soq2vZJm+t1OGRuPd/H0o0qn2WKZIsm2qr+ex4+DNymEocPlEmuyGywg3o6dYjVc9nTfcAh
xBh11VrJyaqX2AKIbmhtpHIbINrulArwTh4iEosy/cqv6k3jI/nomEUW5ogrRimumN89oNJfTagJ
sxZT5ohdftH43dTmHWDRfdD9iBoakDhKU0Ok3LxraApr2aHRkpprttaNdfP5TXI6ODm9RU56ctU8
AcU34caITD4VHQ5rd6HT/ZNkYfP5Sh/e76DgDLRHC9riZDMTK2VkIMhKqU8YEqrd5OnzBaQPVkC4
yaO/OGREST65FmnMq1HIzKWLHzpJAYQpAOklBT9LZVsUTETFBjkgzv2YDkOhriXw9XUhuJnpfzEk
Ou108qm+EvYk2lnYoU6Rd3oK+xihN+dv8zqXvunlTScqzqwfqfP+G6/5d2udfK5Va0E2bZUJvN7E
PIrRAcKCLf2TTb3mEPj6Gf87CN4WO8In/czV8/jji2bm60/4o5kp/7YYADUL3ih3HD7NN81MIsMs
CjZFxbXwat36U+6m/aYymmRASY+RcdMywvurmUlMrYbdApIfnSi4BifNy8+amR/svWwqGvNwbj0J
zd3JRogoMuVkT6iM2+16N9g0a98tN4CFz6gGVvHOcOUv7vhfMYSvO/2bNU/2s1zze3IRMyq3uXox
ItFLhh4Z7ESwjFFdIpd/DMt5V0aLKoEgu2hV9Bi/iQwrKrHDDx4d2ok2Yi/GQNem6XYw2X4ypbyX
mJAgTCEcJAlIPozm+JuSFKhRxYq2nLwROoIsff0Rn5XUCm4afoexgjZ3J7X6ppJog+bRwmPxWQZC
F6dUIu5WZtQesJ1vejnaFa0Fc2R+bpqFu5yJElqAgWADEiI7VOBJVqHbQxYFhrpzFKo/Gx4H3VwJ
M+pYWO40D5DOxpc6qtZ6E13UXXZPINuxUefzYiHPyRLWLuqWVRiFd5EWX0qp4uZlf0FGz3HJd8xa
ZY32yfbralulwkKJYvK4JcfDjWGRS8llHLMj9wNZCCmUcqRaxCLOZ/zTTgGf5g9oDWKcVWiPN20p
YKUb9bvRSG+jfrxrOqJU0nRnPsOi9Hu3NAbHKsMVOvTtjPsNi67aYawv0Ukoni7cl5PkRGxNInkw
oo6TFX/2oQLXOKrSfUZQ0zhU23kEAMdhTWrk1VDeDbnhyVENCG3ctW15ZYaeFBHZ3ndkqxfso206
46nbqyTElUekH+Tyrcbm3OR8b62L8Cj14Hb0xobg4+i8LiMLHUV3ACE9R5wcl5O+Qa6MV/XwXkr/
fIJOCGuShhOlhMxJUNtJ9bSN+6t8SQiRhW4FQARCX3IAW0JUneXNfuSK9EGSkNwY+TqcubGGlxBg
uyT4h2Ts14kk3fR4GzSBwMe6XbdjC/pSO1YZfaWxAtNDNOcOlQsCu31ASuE8UOHq2HmlzPR6k9bz
Zd9rGxFaQQb8xkgQc4gJ7YZQxfTTqJcZLmd5Gm7Snh6Div6MHKiUeKLcpCcMaSXOtRc5wAog1tNe
TiF6kt4ZLJDAkq5huh81aKIgZhT6+BqtsgmbgAnMhXP9Lsg0Ok2WK5mZ1wizFxfVprbQt9Htsybz
p9J2d5KP/J4nw9e1tal4VVfvqwT+A4YArX8w2uCQdsPB4p4vlGrTCxZ/46txketXq7Qm3bGIvWG8
TvvZ65L4NhaBHpnjZu6ztRGqC12Sslk+E5g/BDJGfuiyow+RjaIycCJdkFa9oW+ReSEm8zs8A9dS
RR7IuDHkylYqBDsiDCIt80D9XA1jmK2mhH46CObEyJ1usnKn8o3LajToz3EnLtLvqQ5xt+vdmUJN
NeeeZVybWcf7ooP9rxEIGdJWxgAviQE0zzpwVElCp2VldwWVvpo19yDltlpR7pfSQIl49MtzhkHf
6rroN6aEN1KOL0LknqME7j7Y6z0N6ozhjSGsqnSAJgBJl6Z+2GXkvQg3uUq8KzzMwJp7uhkvYUuY
4SQcR5qlciTtJx/oAG72I1yNh8C/6bvGiRIwNkUrIFpZiUlJ1GnrdqT3Wr1WuJ0pFSg2f5BfxV3k
XygzZozE2nPQ5Qgz3hh5dpOGITE6mEll3wtyomgBw8p2Y6z9mmwr8uRJvdVyc20u2PzSBIAU5OhT
o1B6ZrZzlzEMCBISaKbbNkRVmCbB5TgV+9Ly1z4N3oaWbpKrh5y/ginct/mzLzSbKTJrp1cxmojc
684k0QZOog5mlFABnmi8zBAwztIpCmiU+Er0RLiMDWfADaX60hw9emRuMSo0WJVVlGD10Fuv1w45
aUgKEcwjYAG7UNu1KByw6DhSQGc9ujJgIywir20x9lcablp9VECl5NJTNmebRo9V10K1O0UCU6TZ
vyutcd3P6pPYktlkWvU+NJk6KbyJ63lnKsK8eC8epwJvXFxfJnUPM8lkn4kvdE3Zh4O4SgTpSKyQ
U4QoBUJ/3tJ9DNqZSr70TL383nXTyqRRNuXZViDJSO51JAbdJqiBTzRB7bu+nFz6vM2bMt63gb5t
1Y4Xa3jA0eAW3ej1QuBOMcbgwD8j4u4wl+UWzQS3t0hXfgoNZFb+RpF3NY0+K6/XyawDkZXRFUob
AhS8LD8jrfXfpuRDKcsR4O9H2FfP+fcfdfN51ff7D/kvk4OC7RVdC4X9cq6m1v59hG39trCoRIvS
j8YDQt+3HgeDEgzzJSNswAhviz79t+X4jxMDLdU/LvpOTz8grzHdo3ThiLWYMPgrvOszYZPSqD0H
so2Cxx5+sSmOuzcfz7/S03ldA8iATE9ngRaetJTksahTQ2b+5589DCQ+OJQnF5Fzf0AlBarXJZni
97vvb+fyv/RAT5c86WHIhVTWXcGSIoHjwzOj1AWrvcAlsM13vFzteh2vP7/O09bVyZqv8Pk3LbsR
Q3QpVaxp+aNXWt8CILe1+cV5+KtFTtqQvK8MQ6BYWsRf1pww7rjoqy+OxB/dE9hoMGRjUqWbe3IO
UHXFzyaxh646irsqExGnfmXb/GqJk1tiLPzUrC2WEKfEIIfNChzFN76Q83z0WSHKQGsoE2jwi+Iw
VGU9MkkQcWjA20m8D+oHI4i+6peJPCFvO7XL1/5mldNTe9ypYooeCtWVrI2wyPONYMLdaXTKfMsy
bjOy4cZOOHRkVZvWV0rEjz7It6ufnOPVtI27zmB1Cu+tNsv7RGvdf3xfq/T1RRkqDKK4U9trDcg8
kBK0jhpzrx6raql1LuTYy//ZMsuVvnl85F6a1RK7MhHcVC/KDHMNgZ+p3X6+zAcf2LurOXkzzLRU
RXFRMIKVBp75TUER8j9b4aShZNZ4RcWQz0s2h6uyWtEa/mrEszzlJ/fc24s4veemSME4ia33NRxB
ciMPLf+NsgbsuA7c7P7z6/ngMYLOwHsbzD6+1F+ky00tCfQ7Ofz5O3PE2NEXZ1pVXH2+CjFwH1wU
rQceJ5oQtMJOtqIiyGE6FAFWAlH6aVoxyplkrmyRSnMbykqDIcHEEze3SM+7wQRL2W17ydwsdMlK
1hNbsuqb2Chuaqs5dOl0nCwF60MVLUKDg+rnrqoOo12C716BPV+Fgu+FzKkkUbxQfb9xlAnUDBya
Ky0Bnz9Ak5nM8rZFfKPHCDpHuQdKI4YUbmrxHXgCAG7f1YouRYUlb1G6X89ztS2yWkXSgDBmwLRs
9y0xLcHMZMAkJV0Ncycpo3NRky+UOtoapnAmhJpsG3XxNCjmamrMVa2JZ1FgenVtAUBXH5RUW+tm
cpzq+Yp4zooTkrUdfX+tce4QE+mp70MOgxUoTVT/TbGmocJwPwmOoyLlbikSjlpXxUoTlMskN1cW
zftFN2AHDUW1ItGQnuZGOwuFkFxMqQbbWdrCEjs7t/d5EzIr9uXK04P6Oq4na1MH/SLeEs4WH5gQ
ATmUwkcA94/MpIHEqHdqOb74S+qxIMY1IbHJPKJpIai5Kd20yy8iebzEUuyYlZofVCxp50HZV+ex
js6lGsoeUZegr1qA4o7EOd1BVg7BjsF3aQpEz8bTWq6UQ6lXtxJaJ0PAASLk1Lld/4B2nSizRGgd
ylynZKIw1Meq719M6f+Rdx7LkVtblP0iKODNFEggfTKTtsgJgiyS8N7j63tBJT0VKcNW9+w9jRRR
VYk0wL33nLP32uUrgVaprWdRf9Cl8BQVo8CtYahXmT4imJYlDFZ1yzhn1TD/7Z4L0drWkMZryewZ
3gsYnVTcFRguKPZqBhP5YcR9M9GYoM/jaO2u6a6k9K6hQ1wGFgo1C1EXQpE4B1ROwQgreGvJ1S7X
3WVsv6h8QskeGXIjPLJ7MnjL8CUixlQQht2wQPBw/EfmYajeul6k9NFW4UzamXSfjNtaPYnxTRk+
Wq1rdoqXUixhXrKF9i224OjjgM7W2B+dMMqhvz9b0/eiPqTadUYJpwirgNkLjUAH971TEx1Lp4h7
2u7jxIvQfAlBuSnD6DlBUzGbT6ryaIBLkuHmptq72T0r2qGEuKdg+Q4xhC3WafMlTJfmSuImmQyR
FgO4qdm58qbQUBIrcsQwv2skrt3VIg8lfnzznMWXhjn5VD7pQY6Y3bRbYc+955RW71pxfKvg0WCd
Rk0vVSeUXRut8KncOy8AxKDP+aYK63XOAQ/1yEZHChcpACYBF2fauBpU1o9um0FVQpjHmeOxQDOT
FvVu7tCx5csRyiFhkLt9m7CkyHN2pU/xMS3eRUJaqaFvm3lhCQfssL+KD7V09ogGLdZF0GCoT2d9
3cqjV410XEZ5bVnioy8NCHjKFpYu2s6cL6idg8HWQ8FRR3rsCTMTxKtum5usTclUTtt0npRLHnH8
HmVIxHTdiB5E8ANxHctGZIlZ7cwFPkpBRY4WYkrjPWtDy0/QnwZMs0llOjJGSCZkFoJKMk5CUbid
yTxpgH8KZKjqGT1VZYlFqdr8HVdNTjIwkSl4BA00bDUqM/JU/CVYRZQRPppdfx4w5eCU11n1SGFh
oIaFD9WnnONtQsHk1Uty7BjF39GT+a5SYwm1SHaZ8uC16AdsaDVZ0Tq3uKW2/V5aAmGEkSy1JSIm
TawHJa6AFxaDeYvliilfrekrtZ/kFWCEcdMvgTPWIOykgM5kQhYNqckBN2N7TiYawmmnHIhk3kwm
2qVqgc4Tsv5sQaEvodGXlfYtSbn/tLqz4RbdloZBBSCoFyPzXQut+lVlWHdNq8DEQCF7nSExcdBV
vYI/eBPMIfeEIBNpQuKKCxVCE00TbRUgO2k1ZsgvyyB6tBbXTIQfSpmCyTbA9DjdoJ8t1AJuGvc0
qLvqGLXKNysFtm0pHAlNv+QvaQj3IlV4qgsQ2XMrNehhyQw3UqRjpgoWdu5OY4XWUB3R1g50vZrB
GjZ93xFHZHa62zc8fJNPd8oYldcFr8NEUKt3mTZ8U3V90+n6tZJDryalfi2bhCJorRdJpblXsu6E
y4JZqfU+acWVzmDVKfk3P2qw/+6hz38y5xZD7t/3ALz67fUtb16Kf6Agf3ip/8x/NMg/uO1FXZU5
6nD4/APcr4Let4gJYwykKMxBfp//6L+QCEUHgH/JwUhb4NV/zH8Wbp+MfY0R5hJw92/mP4BRPp3A
GMaoksbFSJeTdV37VJWJvjiLRCMxQw7FTaGOWxUwb1b622JRo2ewICF11PJhKK91NXNEtnOdANXE
EhyfY1E+X8ZOvRqWJdLywjq7b4kBFK2NWh2ajN2pfIY961cPeXanWeJxZheSGzGEJ3OPjBQHLElT
MhEUdWZghoecDle+nlNvwPmaIgNog4Ho8Jxl0Ce/wlgH2HqFMgSPz+ZzZRhPXX42qsatCdwpoLvO
CO99lNFqeylC4U1WmzM2aDzDQndo53pXL32PkMENcVHoFTjiQUTRIlI/SREpm9yZeL4WXDzhNu6Q
K25C2CrHgLIcOQrcF8CTDf/Sm7elYB5SvYEKXTsBQOYMa4zOudCXrwDKa7LkiP1tM93E7FmcL1GT
IsF94ci0zuV3i91OjCJs5IwZJEjptXjT4tIFk+Af44G0696SnzNLvo/ZREPlpWToZRp24fvXy0tr
JA8I3T5Be60ZG70KriFuOI2Q7ForjYhKt06FdjfRVTfUTcKxsaOZKaXhPo5eesDrbeUNhvAuPGOM
rqZTSmjWyGosAmu3gLb7sr7nS7aLbmswaAjU+RrM4DoF9R4qjIYecuSKCRh4WWPWEuOynsVoP4kg
cKd1DDY+AR+fgJGfwMnnDSsZ/F2/uiZ+heD1asd53I6B0MfNXqQkS4hJFXykyaDqu4VZz95+Nfbh
kQEX7crijfM1IwymC61oohdnTKQLJPHql97vHJNerwEgP/QhFAHMj1ESdVF/GgHp5wD18abuk4Ww
X4PaV5mHNJK/yIF19gmcWt3UPBMiRad2Rg2ZcpIxzeiY5pgJ5r698yUAuYJhxx1nJ1OPVmjE/VqA
NSffRsww/eQu4+SdiZxS5G5Lxc8JQdXp+1KzmIw5IgMSuMHxLYyQwY6FjmTZvMkEeULWMoh7Hsy1
6s/rYOya625UnYmQu1JvHnS/3vsdX1gi7ecYLbEpPLd1+qOD9d+9ZP8Ws7LQTf5+wb5/i9/yf27Z
SubyEj8WausXhSPBIgihEl3wIfzJj4Xa/IWOrcwSvbSUFospVervC7X2yyIiWfyLH5E0SwuKpgJ9
M2b42Dn/xYwenuKnNZq9QdQNur/4jWjdfmYIJ2GVKpk11o6RDy/hoHB4V7O7RXHAaInRtjyQhYfa
1DU0f6U0TMfSfGHUV/1O1Zko1lFNuaHHzKU1UIKxDDiaGLQ2FUUnqlNSLOZkJakMiePmSVIC3Eyk
c1OWUWATy3ZnaQPn3lp8ikbBRbHkGREHLLUu39t6NB2yfkFyN+uimlHdd1eZQY70wNSF2dRj2tb3
QygegXNdRSGDeqHL15ANcS52vZdZlfwWjqWx08yAGb9wPVeQSfoGVrcC5ZkGm3Et5qRq6NIAQlqJ
vIYoYf4nJfSynl+TsUxWQ9o0KxIwtklKhikQCdin5azYiRntGzKY2iCnixWoZFNXQoxUS7pDYPQi
BHLuVVRMWVZTTpozHUMiU3YT+WB1HOLV0vvXIIrvC93YgYjzglHxeIEHSEU3yHa8Ig12Rh2tZExc
gWF4oj+99AnQ91A3kToXhAzPy9/ojkMr70R8yk4Dr82opUNfi99r8lLiKVmzyu2bsLqdZwXsG8Tq
jag0xiotjOaRA3rp1Ebbuz3TphHsvIGxIoJRoSn9Vmzbu6yEk2t1qzpM3dK0NvlcHFHMS84cqpKr
xP1DYfjM5Gb9oashM1S9UDuN3zEUqymx06CfWHK6yaYUuYpDEHRtHxziGFV3Y0zDYzHQMynCnWA+
BJHvCWGPsUcUAmdYlATyLJ34N52TjtpbM7JM06tG4JcWqzYvWOGjstiKuSndxNKQvGqZtosGbsS6
hvIVBiNLdZBNW0WbdKdPO98Lamans1Ek5aoiz4Yx4LCp266jVLYcrcljGAU4SwxIeKJ5DS3iOvKp
ckxl8ZgJSrVC/46Oj3CAakkJ6Je8gGBJDlCWDAGNMIFUpiEcL/kC8ZI0EBE5UAUq2BoyCKbecBBF
iBg++MZLLFPEFcDhPpqzfLaWHAOzHB5yPedxQaXfSDNzY4vf2Fd3OSEIv1L5C5plxpKPUAozmeVL
ZgKnub1FkI9BmEKR4TDtRcSBS87CqAxPcqpuCgIY8ixD8grwpAICNCblthHZYyeSr3XSG5TYOgWk
OUwz+nwlHrYw42HoL3EPZa3323GJgMiaMjmGpZwx3QdWh++MrhD35nnET4vugyCJfImUoJ773i4h
E5MEtyXCYe9NLZQQBc26UBEWFAj1CqbjrQyvvkyG1zwzMOrJiZ3q4eswKkeji2GyDTnpmn3pwRy4
mSYqVHZox4+Gna5RORVj+2bFFHddGemHFlmdVw3Jjl7mWWoxNBiaAM3PYPKtwJGxq3g6YQX4LmUY
eRRBc7IupNvVd0e5ynhkJrqDyiVVx50oVu+JKajIA1XmrTHJnHIs2pGmtWstGssNkpnoKqhaJtlB
pa0Hnncq2qz2ft1R/jd2T476f797/lruQBiOnr/cQnmd37dQ+Gu6zmbILFRZ6Jy/b6FEdRP0TEEj
SwsIAo/Rxy3UZIeT2X3BNS777h+1Dk1o7O6USMjkFovBv9lH1T/voxLTF/Ru8hIzbH4ecrX0N6x4
zlpnmFVunUK4xIzdlaCzOfjvsTm6QvakZOK11Jo0SY3v9ZS7stTsZviV46ThghTR9gj5vqJ/ISwz
flXgnDiIx6R5jw3W1LGo0NngDotJbMV46FUQgEY13VS+8K4Y0lstqhIAIf3k+/ptRcNJTE5aeaoh
+MjjJkDg1CSCp6m3Smm5qM9vfSM41krtBgVN2vHW4vkWAdHY6tJYtNbIFch48mOKmoaK464yD2N5
FFAhy5RfQY5Ft37vxF2gkPUwH5MYAU91TvUtR2h7JlumrVYhdicpkUlOUG5qkhbKDqXAdFUnyr43
g9eBhdPSIwq9bJNJFU1qsT702F7R6aRwPWkIFUjQfCVfVQQoELG5bgPxulesXUualSMU0V1bkGNq
6HuRkMfJnw9GQllXhSpNi+BSS9VWyOtd3FfbKOiuG1V0ff97gvstRKWW6eGqo7tHbOk2Tvyrrl5i
kzt9q0rDfV8OGzXTI5tYr3upR3jSxtdNU3mG3JxNLH11m+1ClQbvQOxqz5c4kBBmq3lC9pnhJUr3
rW3PjI6dULbWksmUta1sIzEY56VEG2MiM+iHg3IzRW/Qkn1NBGUrDG4Iva1bHGFoklpVPI/xg+xf
fAHbLgLEWKZp1pprHQlcFMuMIS7CoN1UHJWkluITZFqMRW6oVEcgmlUPb+ZxhsVFfzc6zLOwV3Jp
qwtv8QgnJ98N5bDtxfRSEFeZ9ny/2rQaWn/XRyORQtwN5qisULrY5cRkolf5avvvidHRt+f2C/wD
3vHnOAr2A3Uz5Qst+dfASvZFHZ9LfoVUv+hS44XZjaX2OKH5aEK+rVtpU4qRY/jWpmqoA7mr/Nwl
ruUw5xVV8yaF2mqEo1vn5cX3541cGisF0FY5z3adfS8llWMMV6A1jwAm4PDlC6zVAdlI8I3SqyJP
CdKraPfhPGx1Qp5V9EZk9QqVF9LJnLPglnAeNJdoxgTKV1JRdVqKiurv2FdOUrdI1vCLMwhjOG6N
uKADRjjjJWknNFVvWntgf14l8VOiKlecSulUKuugaO7IbUH15h/0SVs1KSqkMvDk6EVPnqkRbalo
sObDhK7NdT+6abRfUjh99VmNn+D8aSNDgf5NNK6CfE+tiys8EV9U6T6WyaI+TNpVGT1MHO+EbTvv
5KRYBdU9KaturQanqn6JJYj+WKIsFeS/fC0G2ippqzc1YJuXwbjkZ9V/C+WzqaPXSfYpNqC5Grcm
7CxwTHSxBTuw9HWTW95SfdYzbGmtNuxGeir5HWEqQv7NbItbmQdIHp/qYZOTmld8V/ztjGxU667b
8QblgqtV6rd8SL8YVy4j1Q/TSpTN/Geq1FQStdGnya7CkWY5rLVOHj/53fdEUF1dIo1QeTAl9VAq
X7rRlknhP11wmWj+NEpO0xx3e8MF0ZE9o4ddY884GF61NleDJzm+3a5pQDNzs/FLQ/T4jXb5P3ES
WPwPX54Ekubl/yIAbnmpPxqfmvEr5R2OB3IJ2pv/aXyibecG0fHTGvKSGfdTOQ3AA4UU4iiK58VT
+MdZgFGwJopMiTWNF/xXfU/oUJ/uF/qe8EHNBTDC+QKJw8f7RQ2DuM2mSXSkq/Kb0O/b74PQr6Mp
Z2q0GeZjFzplYVfWanAimf4O492zFuS2Hz0M2n44RvdW7xEXZorrNo4dw3yO7hvxWdS9QBK3S6tU
Lu4zUrUVZO7n6tjtvEmzo2cACQqoADt6iaS7wPRER7+j+Xqom7VdX630N/U4p1eUZJa0gcUdYqO0
o3hTieu+utJFfyWLFMrMomg3RpIMlKlxFZGM8E3VsawA2fDh0+imw0FAix3BNRWG0rcFr/MgsEFb
TACH3ktgxmmNfS2/hqLtv5pbIukOcSE5sb4Dvk2Q/Cb0ehvQdO8yip591scdiVWq5HXxOojvff/N
OlmQ7aCf2Ewu5oe0coOEsCs3z455f+YcpK1mtjdhN2/bG59QOlTbTA470IduqhzMebP4qKytjnob
c/MN8ez+pSYfGkcVQaRIqpW3AbX7c81EEYCzcWoJWqhJTeUXggBNfd1i43eRdbEHC+lNXZ5IgIjI
KLvmzw+ovmvkEfykabJ7GFlDo9QrUVnrexPR+K1V07wlToHwPU+ujlO3loYV2kzCiWTtO0jMyNyK
9Xbe6Tc+zVUL9KIzQi9YjcVZEddx5k462N6XodklKmlajKiWd9jzJjk0oKn1+Cuj+OgN1Up6ktbY
xYW7qLy00bbfSZdOvR6Gm2alfx+Y1pbFSRDXDxmHicmOlxzrTXjPTnWLVnVcSe8Uf0q8QtOO+NuQ
Lqnm8daSI/QJFKj9DhS6w3lv2nKMU8SNyZ7gw2q3xx2EEPkxf+jtdXtPizdmcCgctZ1aHytrK1ov
A8VXCHzcGSNHcjHsyeVuEfHC+dZB0pjXBbr1mz2YkOFSz6XTFN9U9W4qGfSHdqOiGEhX8rNsPjQ7
2kXyk1/ses5n0ftk3OiVF4WOOT8W6Vsbxs43f6fpB3RRtskZyi6YkLO5b1b7zn41XQNOb9Oe9eH7
AD3FZpTGwI/yfRAdeSVGt7ENJdS9m0KPE1MxXR+xVgf3xdX4w6HyP7CU07Vkxfz7pfxY1F+yun+8
xo81nBBPpG5oFgz9N7fR72u4+YsmyvS8dIVMmN9wS78v4vov7Ps0PmVCouiWLsSt3xdx/RfKQ3qZ
/KEpMW/7N+Xcn7VDyDOg/jEHoyXLlvFxBfenbJA7Y8au6iEyeO3ucHK43PFw+dIVR8TrYN27pc3W
/3hynmf3+STD0SVTyg7XP32J5x+njJ8dzH867BBGIS17FoUv0PDPWaKofwc/LxhFCPQbrAik9kii
Xv46c0pEoMKzPfwYtP692PVPxx0uKYPLI3MDiRYNx48ffhTnoFKUpnPq1a9evlXyBovK6VYLO7wS
7fAL19YSF/bxfLVcEGkyATvcDRjFP16wjYVc7GRmZN0uOLXbhjQaddj1zqOxVlxhKxxWKyH/0V35
20/5eY9W6RSwSfP78r3yQZc74KcznQrnX86lGWGIzEBFuA1bf1WoxVff5VeX+XR0VCZhCjQfr9nC
6VQO0U7ddqvH0yMmrJ11+Odb5U+Gu8+fiVPRz59Jn0nssAwuJg2CZ+XW3vDL1aw8hYrlCNGVPN9n
g+Yo/X0YE8mN8iltXczmLxJcgC/eyl88QB++3k/3ECEOMYHZvJXGxQuzqhxu3lPjyV7h+aevlNK/
WiA/30EfLrfcYT/9msMArgjsa+uM1EZBXklOkU9Y4nT5lrHmaZg6cpo5myyI4e9R1z3rTXVogSvb
0iifs7B/XYIiZ8tJGQ7I2V4Z4AVfl+b12JJdO3JqMKfRt6vMP+BmoRXqp9+a0D+mSo3LJrgpybIc
a+kmHbLb3Axgp7HbW0uJh6RtEVdhR08H89AowIzae2lgakwK0y4fjCuqyte6S10jok86iytlrDeQ
ujmAaPl73EXrbAh2LEYnxkHMDviXCUeYfpr35lCe49l8G0wcf+OKGV8/4wLq35L0nCjteqiejIQk
jnSiaS3CLW1cH5QMbSKbkPuwQbSB9ymNAXQrwtXEgaUeKq+Nwps8Ui69mF2K6alX36Sk50TkP5bh
5FZ+5qnlKwGoTtaQg9u9II6jO47IVuJaYlrtyGKzawVmnMxOnwP81ZCTys+R8U0k6U5tCOcVQTab
rJhrwBGYvt+k/E6uznmSOHk3wK2CLQssQQm2lnL2g6M/3Df9NyLI7apLVmaYXXQ13lv9ph329PWb
4HEKn6DSMq3SvbFnsLwjlQlrwBw3ttkQ3DEgni+C29jSzrUVHwLFpyU8+ow/YlK8wWHa1mDecVhC
fpA3l3AAWybn6mvaJNshnm8kmD028xcw53j3k5zMnZ7DYs8DFHFEXzghYTCsrK4+hPxBZ6Rr5sfo
wN4hI62nai/HuTdHeBuLBz1RaSo8WNLsJW3kKogLS+tZLvxNb6pOjQpAKPOXwDy20UOh3s/xuTK2
ZkUU6TDvJwF5ZTPLTkxXZp5S1xxS15L6DbhuGzGrXZkri1oimOq1GpVvNUk6TTNsxpCoHAnblkD4
XfBUh8oR/7ibYFIPVSh40RFJLGeg6AXx1iqWMxeak1ub/bHRnzSl3SeW+qpKR0GyTmmeX2rDfMNx
R0uFFqe4+MtG4JVlRfKvErx2Q/9MY+vYhvAKg4CE6aC+RP0qE+gp9eyVgey0Bpua9RCnrx1NxcZ0
w/po9porj9HJz/eKlu39QiWDMIaRmXOVfEpea6LtmzxyDYMHKyj6VZuoyDe6Q1fiXiAhO6D9UN9N
Op3TYia1WrfndFgVvkZs6+TOYX6yYOfRTz1rS3yzka80nR5oanfwzAMUslptufAZyRUy9lJ1TpAJ
lCKu3F58jEhC1HHaWjIdHrySQ+0gtdmKZeaEAwP+0O+eR3HaJ+lziUyuSUUQyTB8EWMq0UMv6AfN
gL+udwewclfcGI6C1q4fAQKo1UXESlJAJSggyc2EaadFRHqkT0uVth8e4ahuNpBFrgSGc0krrlrO
1WCL17rVIC3UsysVdLzQB1s5fUoHRlxJc5UNQ0lUUnlW++aqhN1v+7OM0RfWGOoNmGKh72bYlXUD
vdmQRGshQisTG+XZjOLbquKxkBl7mhadHbgFbeZvx4j0n5GbsIKJFSSYmgPeuC9b935TH3wTIlCF
ykOftyKkXY2gXXmA2mOYheur3XniHiolzcO6TDmMhgKSo+kGYUDy9HzB6nJpw3IdF+9Bw9KoBXeD
ARNZpwGNcPKlhUiFztaTcU/zrxHvLOSKpREUjIDf0DNba8FAAdSMii35JpZm7VbPkhtDiC8B5EKg
767QwRHLDWyg78ZUrUMrPGtQ502SEZQ4hHSVu9WC5iK8oA8qp5pLd4pJF1eohok1Jk7XJmJgTRb3
qqJsm6fcWTSw6D1HeTrNk4yZPDoV3UwVjAIzrsjFKsFY6esygUWlGO4A+5/0XWem62zFrHgLwCOz
sgvJeTe6kB2DWrhK6+tEA7xR7oF92yorAzNDX2w3DU1Hv213MbuJD5pXz+d9uMzV1JbYhaDMDllX
3pZR4jUF7wNxkQS5Kk3nrcXaO4rp1pDwGKfmWutML4i7Y8J9n8XpjajAVvGN40RnvSXZ0w5TwrAy
yutCWluFREd90Rb7m5metpXlN7ocXXSMn3V6mQIZt6FxI0jVtaA8WX5zgLH6XKbAb1Ksgsw43MlK
VjqREwzVXA3uSinEb9gz7sUx/Z7UMUZyZdWIInba6po2rGuhhm4sVDlvI52ApAtdzQhuBRhwI2n1
xBso4LInet0d0q8xmnZ+Um9KdpawEU59LF0y1rSa+OsBOp05iVeGWB3i2XpJSrDPxNyjTR0pBM22
XLWoqiP+ejK0W7GozzVyWPI3sTgajqRb6CJLYDQPNeKFkBntVEqsVD1vF0jxYvXn5+9iA+cAwFXM
1AUdhDEU0XoO2b1QSgTZlwM6TLiidaYdKi27klpoeSNrhEYUGKb6MPFPEnyzIX7APrrIivcCUic4
YAKFduFL5NpwqwXITllvK0PisSnx2l7VApsvDfq4Fa5Fof+u6Y9li+Ksu7eKwRMzf922WONot3QL
+bHTUL1KIqLhyRWGu1jlMclPcfmcdbqjZpmj4g+WYMspoA9qy5vL96KzVinGXFofytSyXSjVd2Jy
nQpDqRoSxJ3J23murwuhOZe9D6kylG6Gvtg2bHtCjioj3RSaeB6KiIZO5frWNvG7XV3u60U/7dbt
khFzrUFJVQzmIR2EwQELlLrrx52SvulVfxwk9lPs7tqDyrNeMripGQawpPUdNRnrMeUkGRGlbUJR
oj3lz703xAa/DilBZbQ21fkGSe2mhY6DcPogdv626U/lKDsVuY3cQqndS4nLIO6gEGXTte+a/NZq
wkqVAy8rwm0o6TvLaDEJ+2iwonODpiIVB7u15G9Ny/w+j5CIl3sSSWxpvpryXRjTISuAOBTqqW0V
L2R+MYjjjd/yftJv/fDQT8fB2EoQeiZkJ+N42xvPzMrrkDDi5K6puUUN1WPm5dSDuO7GubH1AhNy
1uwyqYa2x2hCb9Z1lj8qkC2oZQ9Vapxh8a5yM1v5Ofrr4ZUADLg6h3jAzlw9sJhJ2sWsGNtFr5x2
q/qh6J5MZhiEDheD5SoKG+xOMe+snqUIGwpHi/BUyOc2fG2roza7VlmjrxQ8Mzj3cNurSvbK8rop
gcCGp0SrDn59VFDImEtz08RFn6yLWncV0PY1gKQvqo2/rLJ0Um2I6aJuXdytPx//Udb0bMbL8d+L
rrt1Rpipafu0eJYs0837V+lTSx31YR6w1I4/Xe6TI6sTzSTMGi4nN9d5eG4kb5YuRvSlFfAv6uKf
rvNDu/VTVSPmoYWwiussxaPhbQW73uZev1GO6AcdxQEi9Zavv/p00p9G2R8+HjOWj99mZElF0qdc
Nt3KtP6qo+HCv1qJ+6/qtn/+2fAff7xQNdQJw9OlSDR9MnU2Prkv1vRFA+XLj/Pp14q1dlICrEdO
vG230j5a437yOGJ8dZ2/LHn/c1dgc/r4aYxymKVoqb6bJvKYlNl6mzp5CuHP37U0yMVLn422OuE/
KpcpZPPFG/ji21zUhz8/BFrO1D8c+JzoWEaw1+BNlId/ftB+9Rz//Z2PzfzjNSTRigzL5DP6T8G1
jvF6+/IUbWgQrxLa13g9ToAD7G5brn33//PSn24WsR8qo2z5eOaTdTXdN3QUMMCself1DuvzYeR5
aAEYGl+4Vb+6faRPTZVaU2NjgG3lyDXd8Wlx/hhOqDxWab5OMo/jLlIwzoRfrWnLbflPX7Xx8atO
Qc3qucR1CXmF1gzFg5N5STc/Tq5yFG1ddzCQCMSqmwr+SszvhpjqkkO1EPfgWzqHSdeqTiifvxi/
/tr/+/zOFmAgaRq6LloLZuDnGy0kCSohGmLp7Zi1TaiBU9wNd6VXOdHdNlmjRAPQGTgoN0Lb2bGR
8busupcps/8fbomf38innwamfVNF4LudymWe5q/RZ3s1D/hoj3bm1BsIH9wVRHTup/1XyLq/vC9+
vvin34c0mFFJl8cN9iyFrxMjxPFRxEXNU9CtAxwFIursIOi/+NR/NhzTkEYrbMH24rv/3LjMyI4b
Ko3rWt1OL4+y/hVeYfn5Pv+8+GY1AxmTwe/76YOpk2oVwcSNh8Y+JwqmWtMiGa9LTiie5Iobq7SN
LzqXf7V0/XzJT+07fJuSFeOTwuxQ2ZO8Xo7t4uz98+3yl78YOjE+FcIBmKCfbpd8mH01VnpuFw1r
KZVDtk5wNCE2sutK8Wbl4ke5W2jDFxf+qyf55+t+2oDywBeJgeW6Yv0imBxi2w6AP52Fd9+6iNjz
4ED980f9y+/zj0/6eSvoLDkrY5MryvNTE5+V8iynl3++xF817ZcxDGExpGWTWPFpuzFJuivzsW2d
aU0RS43HXERfufC6t/Yy9FwlV8Hqt2nIf/f47HfnlmLyO/39AG2bPEOetOuFB/O3usgPr/W7MlLD
3YQyUoG7AtNS54H93VxAhjkKBBVlJIrEBcbyxxxN5tnGiIBi8VcX2B9zNMJOeDa0JQaIWdsSh/tv
JmnLZ/y4nCAqQm8B/kPD3wB68+Nukaf4TfIMbDzeeOgs8gIZC0DdR1FubTT08MhyQ+bx1RTaMXno
ZJsq+n3Adn/mVC9eFwRjyJRHjUzchjIGNFK0gyiUz36cWG4Q+/SopNIV9Hn2hnw+Jf0SiJ4JJD0F
oW8LRj+vupTWjzobxqo3mwdRrBN8XCZrdi+DdIs82dTfRgwLIfXWOtB98SwPQKBwIW1KGWOxT4Lj
kggNJGAOgg3wXxMBNsx+a9IsxA6ZeImnsVtlTdJsRoWgw3aWjK0qzv4uKaKUdJawOUQJcQmCXFdQ
SoKNXJiMGqSITLukRkgJSqu3hl3e4R0KSlLTChOaHL7euFT3LTYMp9H68soAdNVgPXWVoTs1reFq
hfg6aXNnz9m4iDP6gzAVWK6Lo9riOtDl6XWIo5twsDw1rhQ7yyp0lS38+iRYy1JhkXs0XSfm9BwQ
ibdkovMNEEATNsbTgLXQFqX+kpONQy8gOWd9uBEnZvBJVmJGECrRZVb/UAld50bccpucNrGea1DZ
ir2klhHhCT4h54aEooT31xskcDSS4I7oRnGCbLS+2Mhx/c1SqPclbHuOmHYqYQRKdsYfAemfvoWd
Fb64Sq1yXFsZCsg6I6omC9XKThTNvxLCWnBniHhTlW31mPjNsuu++SOTUlmcj9k43Imp8SjVIQGJ
yXCtaohR1NmcT+HQ1asyRYozw52zq75KXX8wd5EUgMEv0b/gJ8QzFo3nbpAmzlTGZAchd2E1z2eE
+70rFQF6Pe432y/6Q0CQgqKbhzKIH82IwPXGhKGg9E9p1jaOrBeXRDVEu6sQWZJruc2KYH7QxH6f
+qFFEq6gXxowbnYapOdKKBHyBceOXNQoSdwZfStugnVjQovjiRBUH9G6tqZWW/thsCEGfc0zwWEx
uR7lGsIXPSU0N/3SSeH9sXi4llIecw6K3agdyQDywiQ/wAa/bUTtaCr/h7zz2G7cTKPtE8ELOUxB
BAaRlERRaYIliSXknPFA90Xui93Ncru7rLJdq6e3J+52qSwm8McXztkHvDH2SlnkcQdr3Uvy1RiG
6DLzLKF/nHVxIxf5TUCwTy1i7a/ppUzi3g2sG82y6wfZKeTIX1D9w/vxec6rqJPAGFuvQSV1bhJf
3euDFYbkMGZYlrMoTmwNkN5e7q+DplYI71UrW2wU2+J9Gsh3ndTLWNi675rj0uHj+ozKLHEhYpq+
UKvHpgRSGInW24ymuSAC09HE9C5e5M0wlNe8Cp8B9kYZzZcWIbirFtVaT41Loi54l8TW8rFF+43I
UmeZQCW3uNdbJl1Tfa3carEbViFjMBOhrxLKD+MS9Y4VEbag582VtDafQAii8ZYRTFq98MAlC7Oi
wMKU9mFElNDYkWshVOyoxmY70zXaRSNsrdzHQ7FKis+AXBMrll6t+GKU5sMA+h65JbqdpDqOkuRE
ingghMAzGPgaEyaoli+aqHHRLk5gsj1KJHcgTnVJ1ZteIVOmJTGEa4r8FzcZYjfWCl9VqYcr+Qpw
vslMyy8ayU316SD044r0UIJ+M19YSr9tEXgz5xqljolZe6JItAsxdEbAoV1OwBNMwEy3XBPm4IKw
PE9UVFcgQGttVxQp42WUXzFhVEKEAUbutvWYXQi58gAIPARy8QjzgktZjwsnbSjzhjKMDq2UvE5p
6FYyWR8CThsdtxy2JyAtmfqkJ2W3t/JYBatizds+nvV7TRGETS0v8l0aN/ftbJJji3JLmvMPiylc
PCVbTFIrqRYNR+S0TaV2kzURB5WxSmRjx9LEnbQapa61Eiv1psnlq6r1f0fpo16Ran9fqPzLvpG2
0dvwCxOk9v1X/Uu0Kf6mAwCDaKDA7eWf1MH/Em2Kv0mIdshPQ3BiyJQz/ylUjN8MTabTQSAiX40a
TBz+EPwYv5FXiE6FMYRxJUlJ/02hcu1q/tz1iLKk63hLqGZV6ER/LlMyKZ4YwFbiSpC/ERDo6WZr
j8ELAx3Gu9Mv6vOfUhFQPmE5gYhmwBGjyPrSQlu5QoLYHCPQ3GsWUz1lHZ+znQqoagvxxBN+0V9J
P/d018dTKAFRTaG3+vLqGpDxIvAacTWHd5oBKlO8SxN4MOVkxyk3KGtlKnsx32ctSdK46HEG/HCF
3P7+Rv4oY/rrVwx6UCI69i9yIEKrlRQykEVm+m7gV17kGazO7fGZpb3DUeX/8+NdFcA/fZ6YfmTF
pFUm/vPLNE6p2KNraYsJtdOIWuKI7h7aIr29NnpIKEP5UkepzT4aOFDGOoRwiuK05G/B8BnN6DkO
oQJFGNFXSCKZ+q6Qc9e91IqjYbJPuEH+89O9fsF+frpXTRtuPXJlv1fRP4x6ScSI1diqiYWBn66v
YtdypXsS1u3rqDJbJaudU67/+TF/HiRgi/rhIb+0w6MpBUqPT5Mdgtcj0Y0q8Rezs++X8dcv1Y8P
8aWv7zH3CRhgxRUSlk3FXpsgavbWyEnby1BHXkTQ/HD9E9nJVfLP5x7jToEMBZC8IBhOmRBIhK5B
b1h0ShBdoRqgYzBjyKPzkyKTbK3hjAAATc5YDwELI17/TZpeDKxIGYzef37HtOvX5J9ez5dOXs3F
xURsc/2UAn/aYAwinEZ094JNRo17r2/MDS/KK47WTloPOzw4ACnl9YnOxj50q/O2Wh0yd17fFd+i
LaYsWwNXaTnp0z8/z5/3Bn/6ZK0v1z4LEtlsdJ5mU4OR0s8tBIIhOQURf2ISzRf+4kr6qcXjNPvh
Y7667H4cCFK1pZQ4fMyT1ThpjzydQiSPjF98p//iggX2iajeNBh7wbD/88N0bRBozQK/YrKWtYZC
ohXUX33CP3/APz7E11NjKoJJnQkwQ1ghkHWJ9RgsTpr/QvB4faJfLiMehf5aJHj556xdeHJpO9Yt
CTFbNhLrZte515yE9hcfy1+9X9xtr14I1KMYZv78fln1iIgj4WFqtohC6lftLybB3+dIX18IswWN
9l4F9fL1toJ/P56aAQ23KsfHIa9Is3weY5xT5zymuWTvS72nDidR/NUNDdzBX7yJ15clgULgrq19
uYV2shCqupXC61jQ+GNgz/MrcZrSF/LFVpTvgvS2qArfGEfEPEvwUsKu68R6U/ClVe6jyevyEP0O
frE4/pTJTbXBgjlpOGA+Qx1QE4oX2tMorypMYVFToRALMMQJV5rNRq+FN30QLgg6Im2rq9OTCIw5
QH6XwpRqoUCLRbufWY2HCHWl7payvI269dzdRujqxYUDA1UWzA5XLzXy25DP57hB9ZiIZy2jmo0G
fBs8SeQII4dM99Ipbi/p+xy8kiVj6QtdY2LRNCd4FhqQWIGd19ZRtmY0PsVtrj6XeLYzM7pZ9I4b
fpBA7R+R7UzapbJoncc4Jna0k5+FmGO2Cn0xn9+hL5SbacYaQWIpkJa0xnzQEn1pYQQlurglQaoj
Knsbtu+RDHhgcvQl3kRAoeZ3mlk7IrmttPb4Gr2ljjAMtqwhUibl6L1i0x3BAdnQqC760B9LsWBn
3t1JUuAbjNDVgADCAqignrtFWdvKGPgtRrmqJ3dRVJ3WwhGAksAwNgWfnzjDyxaSc07wvWbobgSu
PLHCyulDZDxGJKxN65tqoTorp2+pKd5PpPwZPD3c/HwwYPuQH51wdDChvbt2pkLSXqYo3Q1E66II
UcdN2aZuvbi60JyRsDTiWdO3acVmea74oCEV1sNDpqa+JiQnvfCJ0hTMeDspAk8oOsp5uY2MnD6L
97TbLshFOhhcY/oYts8MaaZ+8qfxEmFqnUjwlCHWCRXvEeEIc+Iv8pspvRSRb722cOjq5dnAghMt
iDKymhhXwZYepAquAOoZTyooVRemPY9TSZRc+N4xhGry6jQK5geqVNz9zGhHUUGFTCrooqCnKNpz
KFyq9qkQtnHwWdaFU/D0GNZ9ZFegHplEikAQnQAQr79N0lM3cvOgWlBmaTNLqReRqhTPR6Pfthh0
5mjTJ+Bk1Oo9YVrUasF2UUN0DkpqOWU83kYtuARonxhJSX9Qsp1ED44oy9HGzzDDEJSdM+7g8qys
wwXdcLFvcIZAJ1SBW2iUqWVzgiZZRheVkk3HbockCcFCnbz1I0QOeRcoMpSCHFRh2/EaO9mpY6LW
01BUHKWL700TUuUS35NrzLckirV1iyETKRaXdpwPkDDj6SavBmg8KD2n2CnIW5Caao23HAGNPkJX
aCxtXRp65Zcpebawn8bgxgxN6VAtsfLUaLOyReFn7K+KXczaRIlk6GUWtM8jeoTQ2kuR5qqauRoa
vuYJZt1e3AzV4oMf6qZ78gZ7RiUGkcYtwr+EwUcsb8fGoDGZbLN8M61Tn4lnOb83y/Wo6ztNHP0B
aRQDQUdFrMcQFIMOccOkIw9cEwrSmJ795CikKxDxJJhCv0M1kktIcbQXmdcuC+MuCmNPQyqraIMj
gptAaeumNZMfpT7EqnxoRN2t2vhbRDo7V6H0KCAH6eEiacvNYFSXoFBe2opRVZIFuW/Ga7NgmpR6
Vpaswnj0F+UGIfxdzCclpO0KItU3g4c1s+QlHWMvmZHlNh1y1EYVTwAScU+hu7RFfSD72lI3Ywew
UxMWgytieDR6skIDsmi16MEIu7XWVYVtiHnNDBBBDk6gLMpNmBlQHBcVYimTQr05yeqs+LxiHaBr
ASiqyoLLqF3DXnqwUhuyCww/Zm56HGZDcBUpJBAhU1+CxdHkFgjjjbq3ksEG83OXxAMxLbwjr2Xc
oaAbVlbLSSHdQxqzZ+uVMdRjPZ7mSMlfhSAkRMLIuGADF1CAPQFCE/vqFOFbTYKDUiMDW7KU+ljZ
15PshTMJyURBL+F0NqR+J5J8AUjDhxO6SgO44ynPGH5jUgCWTRBBiySwvqlozjIgoZ1E+FIxH9vK
qDeVRLRyIuXboMOQaxRn5tj23EIsJ+Wzhuyl6dw+ZpF0GRqiYgJpGvVlevUCryeOoaHN/LLXGWpp
zjXqspHNjT5bq1kd9yV5JdMwul2MRjFfD9pVg0k87rJpsdMD/hIjv6/BwhwDxttNB73MtOXiQQxf
5ELz8+nZwnZBvDBIx9RClDnZNYOaQVijr7F7Zmr6e1PLdkEXpIirWloLxD8ALb8tEZ0bUvyBqXOz
RNGqL/oT8Yb7qGfuSosg6ZqH7F2tHpb2zbKeAtC2uvmhprI7gMkJJvanpra7+vysWd8U6pHRw17n
9jZBihzexE70dWx5gZ47xaAinQaQmRCiU95IyWnsX5iLcW++NFNOTRC4iHkvgiyQwyBu52ZbSmBV
Fe7Mi+XmzIcb84kh9MiliQPDYSLwls0mEbcxoYBeLSVer3TPoXIoSHVoNWB08p3BtmKRHaFMPskC
HMcJR+B8DuSzqFS7uqYfrVQ05hJPLd2nQBy6PL5KW72BRXs9fVNIqA6ZgKutumkqbW0mlr1Y/Sar
NHcyI5AvCr0WwSHdnWkepmydttauQPQcAk/p0PtJZvROHr3d96rfmz1R5vTK7DxMnfMGgmY9879h
99zVTPIF3VfRA+Zy/Rx0Jo3zm1CV+KE1qKHNRDoS649RcaZB9GIDSecSphdDGt2UIW1dxqtuxu1o
rFSEeLo5PdcxlZC0ldvmPqp0J0u1U6GbT4A+bUkkYiJ7hJzlcH+7q0lOWlDrSlrPDQSFLv4PBsh9
8qol+UERzn1HCLDKcd+vR/A3gmC9tdq3iHttC112yVgHZ52dVQHmkCa7xJ2KQX+CBryHH/xUApVY
pXpaenWpV3ZQS4+KchOW3G0JRZGT5GzE+rGD9lwnLS+/ckvrgbuYE4xPDCE5Sac3uUqcmujoAeym
AUmLo2djhoCGkpEU6ogg16v8FKzpkpLSbCUbJWqfS/2+UY5Nh1tTa96mJnRno/XnZh0AIeC0CLX3
JX3Ss5daux/Awc6oATihJf0w4y+td1mnrUQT62pcrJscPjPjpRr1qHGPVHI9pvJK5jug43Nh6jQP
8OoS42ksrZcJ8d8IczBUqbAyr5tBTff3OYdvZ+G4zQXfEPe1ds4pA9vey1Uo1IAfVHM/cyBGc+dP
LNX7NnJb4UYQUAMlZ+hnqyqPYEHlK2Q8u4TLymTtrmjvA+LxkMBVmCMvS9twla2m/i5Bj417wZ14
/U1WrNOhdgSMp0lvYMLR3bQ/p917AdE2kjc9evN8WoiIIeKkSW6Httw0TeS0y7uI+DgkYFgpBz+o
8FLwcTMAtHND8upm8Ai3mSH55klO8Dde4OXUY5/NrklCScL9KycRuCxXvVKuWRUxqFC2FTLNvNT9
pHturMkbp2+UVqwqF2DPkKSs8Kh32tEACmb6oYmVSKOFbKf5A0gYNOUi29bWNwO07VDq7tzGO7Gr
YDNObxr+IGvu97DEWGmi7Ih3SvyQ0z5YFLjQBz0z/cybylPVFlLMwmECumJFuurDQvXEPfx50GDr
Tozw+necLKty0lZkLIHHQMS+mbPcMWbLK4z3hLYMxPVNkhWXFCjmVLPRSALhiY0n5/Ziz9FI3E2z
GlXMySB2xd4IOFMpaVVtm3G161K10xum94bXG9o3tXoyVWjmxMK0JT5xDEqC+nzlvjS8l9OSbZoU
7Hk9btow9DMNNwbgF/5YFzm4yF3WqHRhaxU5TbG6r6XmqvB26inxhfQw4lAwx4tSUqk0W2XhN0Vk
fiS05+qdFvvDfI0meu2lt7T6IJh5QH8dxXfl+CgalG4zJRx2q2uDxF7TlPhKcVEnkeI2ZeeVOvp4
bolT+xGNwOsssOKzoyydKzb7THwWzMmvFqLtKYlI6krrxSFewpVgsU+YEGbxhcVTlJNCnGHrqXHX
d5DQNWOls4qzaLjGCsOOQkyI+iwKlVPRjspl6cnsLFv5M1wsOxZlf5k3Ii+qEg4EQu+GItb3qT4/
p0SJqy1h8Vl0C5GbqZjGByPdJPKxUrlMrPHIkuowFulFb/PRTznlZUrzQHpPKSunxCm1o5ycAHqz
3juQh/CLGZ/8FzMx3bymCQI9YlT/NeA3iFs97K7sv9bdabAMBkfzwAu4Gxg66K+uRIzcEZz/Olj4
ah7+8XG/TDf6qG9BK6rLqmiArSQ51yl5dAjiuXcG49FqvinSi2ldcpZZSvqLUdQvX/WXWRSxjL3V
CTz67/Pa4sRHcik84O64XFytYXIr+Jnbr5f+F5N0nMw/T4+uEzCSMyzGH8qX6Z4qj6ScVQjCC4rz
j+xSvPC93WJcXxEXtVpczoaz+MDB27jyMwJBG/HdLyZLfyGl4s3nSaAfQV3CBObPo6VqrjKjhIqG
pjZeS3bIuHr0dOIifjXDuu53vs7KDAKLWJWwuLjiOf78SH1mGRm3ChENNFZ95MjX0TiHErvT/bS+
XmOGX7iRcRuDXYGH4f460fkvJk1Xthg4EVMBLvJ1jhabVC8mxz44LcIr1YdRPP/zvFa5Xqt/nqMx
9QfBqaGS4VV+VVRWGqTMNjfF1e5Rfr2+TG3tLB8DbvPWttPdO5Wcm66WQ+uA2LQnfzU62ir4sF+u
6JnQ6X/fRvz/rbKSiMMSyRfnAvr71eVj/P5PjO0ffscf2irD0mVgQ+TQs5kUWdv8W1plsKixEK2z
sEQkyU/+o61irMvi6ZrD9SVgVf+NNRzBqmBoIKiK1n8FmmFm/PW6UYDJajKz5Gsa1k8avCAXu7AF
YE+q33DKrA4dUWjdyaU2+YUAJUyO6MECFTUlC67Sl/VhGyTs+SPYKZNcKHS0+SHNS2trlvprmCcb
iiwQUapwidRUcgKN3nFJWaxnapvsI5nGsklLYTOawXlAT0O0nVithjibiX0j8nfO8FwlnD0Zhy/V
SI8MYAIt3UGLLssKdAlAW5bwC3TPXv1oxkoBv1pMhKIbCuGffNOYLWQZQ8UeqL+0CI9p2GzjPvJE
JSRdMQ7oydq22s1a+Ma3lbFkX+2KzHpuipH4DSNfo0p8yGOBEVpOIJ8AI1/qwoOcM1WLk2Zdq4m0
yZHRNIPhke7K3KmXaUKNsPYxww+IUugtA2GWbKMs3i3aeUeHUm0bZngkMPFRb/qntp9xK4RnxYpz
R5zCRyPu4Y2UVmkzi9+JeeoLVhvZRdCTc2uK5k3UaphGi9uUfmIY1RdZiQj2i859qN+3VXWMAhrB
STgbercdI81HPLypJfFqIcaKmAXa1mq1mq0K0YVpdD9ncD3bTj/Gy7V2qXlD23GiWo3Qk5gxfrVR
Vrfo/IgYUM2TWcr4gEh3QjbeA1ZvnsxyOKVDB9ElEyl2y21VNetwKu/HSPdzrbkDIwcObnxpqmod
J/DLSuWhsYCHjwuNV6lQMPf4esg+FOt1bQVnVH2iZyysnTAmAr8l9qCW+kvex9OqmBRIZBHKJ1i9
j8E1LWGo0WxFxh021xS6rcxQAD2gjmZcE7Q3Ne73mQnbrJt0tC3gdMhCW1HOVw5eUWOt5MEVS1Y7
lmpsSjW5C4qn2lo+B+jr85XLGqFTGQ3YpJr8MkT5Pg9llF0hDLrudu7KJ1GdDnmav4tttSqq5cK3
n1Sg6l4WJrQ6CjKSK5StDpoHcU6e5qXHb7oQTMK4igEO4K8cQXQl6h91Ux9jSi+iJWqgrQ3dQWTd
5kH6IGoMD8qJ7mCSGP2XsW6c5ng2GJozoZiS6VXRZ2FVt+pzkCU3kxy/zrW6nEuRFpDJSWxiZkNb
09gRo782R+GlD4/NmHnmwKqxLF/wrbE60D1jLPelqZO/eVUflc2mnep9PpsGDY61qQEBinHGkHZ+
k5TJTcx0IPxI9tKGNUXzOZgJEKo5+oa/ys8lAkMri6BXLGupsbix0N8WLMIjk6zIeDy0hUC5S/ZY
QQxFGe+nuNrmxnwL6xYiYMRopffEtt4pEzbMIfbECpweKa+VkK7LNL3R5nCr5DJjWwMJHEBd5Hsh
bi0tix+micessaOrcs3AUmumoxV3Lyglo3XSKYGfpbg+c27zUvdRYMtAuRDv+4nynyAQm2+l11Td
TdeF4coQ+GSjDhpcKuu3SdlfZH0cGcfKNyqHMwP6RfGQgpzbqwm5GfvPJp8YUPV2lAv3SRe8mQwG
H5RKo3xHNscROjGCNsKzZaXlKmVEea+YPVdTW0BiN2f+29HDOOWJURCtghkBidTlBhI8E2uupXpR
wVDTaJlKM37axSMe9clKb1MggvTlRrS5KkacLGxPPYHCRXthV3Ifkj+UJOZb144XrbRew1QxiGsZ
wDMNXQ7DmG625LtL/0cqjV6Hd0Qo4LDVZByxyrwNk2+LoTqdFl9oKgI7auYn6M8oJ6ViG1bhhxTD
9TabkAbJoh+dGqZOojfX8skcVDQh6DMyWhYriu5Q8GDfa+hdBRkzb19WTmRBv2xSsoJYF8FOkt7D
WSaGF57ukkMjWybjJqgKTKiGq2QguiPQOv6w9PNgD8JM9VaqPjqEwYkGPLps+d/REKEUFJXN2AfC
WiKEijaPDGOx9AVT8TRFObSj9lT2yrnPwP418W2samtwG4e8uCanAiLoG+brhAhHaYmZP3NEc9kK
ur7vw/QGEQozPVFI+Vjr+0QlKVst3g0uVb7yKGgZAdPnPFb15CXLsGOZhosjeotMkg7M3u/IFooL
eR1q2RMmCj8PQi+TJLuR44j3cHmbhXqt8tu7ymTLMaLhFZhjFtvvSGFyrxoBwHVZKc+zlW+UOtxC
hmeKQ8dLVjL3Ybcz6nfaTN+o4HJl05EdHnxTwyslhMJTAsV/sGjAOX7i2xzZnjqN0Kt7BnelU8pQ
iPJ005W4qGsiFtBuAvJYAdj5NFvmUZgCBi3Y1defkyspJ7TjbcEwukY4Z6zNIfHKfHG4rBwZOMhc
FO6MX0FiD9pqzWasmmNDnu6cIsdQaHHqccv/X6WD7MaIcoPO8rpC83K+fD1zzYIMWqSDWy0D3WWV
Xmcs6yxqMM4zqBRjIpvqdT+nH3VsepLZeEvfE+1V7oVM2tYlitma6YuJiVluPSnOT+ZU7EYou0MK
f0km1Sic/SbUVwa3Ha0NHDxiXkW6SBK1zBZZr0XWvm1fVGFgxsduxpZBttyjfLWoTGTapRZiRFHz
cRmT9DqQSIEOBnJ4pyL7hanLm5xFHwX/tTJJR0OQbyqxBiJuhgpucHlr1IiI0RQRGF9iHTE/iwhP
lFVHCkM6q3xI0sjwBimS7hRMZLVNYqPg9hX3f8YOCQLZCaHsRNlQdfhsCEAJENKmouVlaKyTJPLr
Csl2ka/yOb0hsG1T1pRIVaaeJERIZmHyiRXoV7V9qo4PIWreXGJpjLo3gTtvovZF9ko8EWHWjCZC
1MANquBMql0NlXDMiKJINF/maO1REQ+64qsWmDSZJJGwx5GOUL6BQYAKOUo+f6i8b39vb36UhP1F
Dy1rpA6ookguAqKwLx08CSQaaaAsoePP8NH0uVl594Nt3jLld9sPYS9/NIdrP6cewqd/fmhCEr42
XLJGaI6kkkRIFf5d2PCD3EqJut6oLQAk42oAT1Q4e+Pju9d1NTx1dsEt3AU/iC5NNH6h9Pq5ewer
wgQPshaKR2qvP/ezraEMPbNrLHEslDNjmygil9bm++v7H2jgoHHR5Px9A3dD2Nf7LDy8vTXv//f/
pH/rk/neyf3+y/6lPpV/0ywwXyIjBIwy32NH/4MMlRTyNxAxYR83rhfDH60cXhh6O8CgkkzzJyr8
6A/1qYYw1YJFDiZF+q9jk83v4qUfRwAKzFCD9lUkJgR5lv5lzhFkmdFJqcqSS3Az2YlH9i++Oe/R
LJe5O1ZYNbZ1DnE796WCmd+mTE9jeVvL2zJlAcKKKcY60dx0LIAvpHmbaywXekb+hGvU7F/ckH2B
N87rRl/Pop8ad5q4k9iUDM6Y+FnzpC0Of5clXxKtu4+rikXXnU66mfPTRxqvivgxqE/kvwUHTb1o
H5Gig+dwGo6meNxncGvaGXqxM+nMg4Kcob4QIp8x67ssvw/ehBpDJuYKjmMr2iH9W26jyeeGhZJu
Jdqkwku4zMcLEvi6+8wp6Mi9vSxWyZ+nTizyum3U5iqnOLMfgQWDif/A7p6nIzFz5ll5qClWgl3C
ZLbaw/wuE7pH6kNgKPqO9S0wlNGJc39iN5I+Glm/rcJXali3s6xVACaqbO/b4hDMmwrjzt5aC+2L
WJGqNrul9FDN3jJETjm7Q3JjVQ8jg+zgsWu3AEgsw+8128tYMdsIAcedDqTTr3cl9nzzZn4C24BI
Rr4TngmhvXp0cMDQd+k+yiIv33uAG9bH9p4eeF8fUNYUG0O25XMNVGOVhbcGbbwbbKOYvEHbQsHC
LslWPwdH9zPzSjndvzab+H52PXr9fNc4kYqSaM3i2mXNa4uuUz4io8Euna+M1XgPflNCp+UwMcW6
aydO5rV+/kqtktu3ANhDwiZRmzTnTDljgiEzj3+GiGtWm8jcKsPt8N7B9xlfNPOOwJVD0yD98ac1
0U7ak7J7qKAaAfh4JNOpDHkSOljWxi2wjJN+hOLXZPcT9ZgX0p1GvCx4on43lZtNuE7d3C/Wm7zy
GnOxc78X1gpRfrfh3aRCgD8hHzLaHXmOGwIx9Q2eCFpD/547cdptUVOgBRht8yGD1hafl5CECI+f
zU4s2PldPACtccVb/CrFDo1T98SeQnsdU5YAgFvswANNUoduTXp4eTtf1If5xRztsbbZeUc1EDbw
Tq4OzNceb02JSYQteu0xPE0vxdl8L2/DW3RocY7UY0UVCfmWrsQ4sCWwhJul5LpZL7m7JJvxGkHi
mKZfTrvkkaZWsQ4C5sn5OM2ssQ5BtBui8oQ0NktquxZ3WXRUeq/FhcRIt/ESc2WtpDzyx+JY1UwB
I4hG5moBQHYvU0fZyr6FXeKz0is3ZUlxswpOJsGqXDXBZR7WPLX5GBzLjX6KPnvVLYzK7uZjh6Yy
o0+gePEmrmBSUMzWL54ExevNzyjeSCJXu2Bfh0nxhhpbh0TFwQFQxNNvlukjo+3o5vuA5Bl98qkc
CJNRtG1EVRjFT73kEPbrNtKDIfoFxoyevwxcnMqRpbpd70UF7pTdy3htwA6h9aVVo6S7koT7F+nu
O/H2Gyhdbs1R600GoC7VST6tu1B2pmgldr4g3rUNeyxmOQ953tuauE07vxx3XcvpJOw7ZG5Jctcb
gHv8MT9amd9ieBN3y5vcra+JqY8Df9OUHxv5jkAw9HkFdpXppRQex3OqUg1HuAqJ+GT1AMz3Nks8
6xzkkddPnnGmUISDl7DDjm0ZtY94rKv+0tYA89sjUV+IqTQbpg75tSSH6OtGuFF0R2hucgvE/kGb
N8kFp8E8etMLi0zBFhN+a4+x70DMN/63DjE7ZgEIZ5mfeeWzzt2AaUlGsUTkJhBjF1VfXjNGau67
NW5HO0pPWfUhcDDM5QPD43jTUG6MArCSuzGUznJ1OzGdkXO28jHoKK9ds1U/k2bnNm5+zOV7c74t
jl0Tu4xYwAea6MPqsrI1WhFfLdH4DQNtlHomUI1+Fi19i/rD3BDxtJYNAo9nAmeZsMnYhBEGtg/y
x2jX3bOKGq5zBoMvBKl6q0viS+V5SVyyAsdyG8jk5G5MA+KVyZzym86yr0Ncd1DLJxbAnbRTyrNF
rM0pN15KrnPmnj7kOYOctB4D0j4oDu1c2A1ELwvOksiPhhNCaIxqEIVVnB0KU4cd7AQGVcOANwkx
sfzWISnLlKcoPKGrW0cFOz2WrGKssiyFnFaW6wRhelpNfJnOkUZsL9igEbpgQ0KPLt2U4XMm3FFY
o5FMbVW4HUR2iyMNyw69WEJrlRncliN7wj/aj2gS9G1AXycjz8Z/YDxGKWvDCT61VEP6MiDe3aYW
SkVAgZEzSNurVsAftiHAFESWXvQqR/Yc+pw6NAFEd0kpiVBMixj6BfsCMQG22dKLqoPYw3zj+TpE
wqI2rEXbTFZRyeyJZpImDcsPDd1IiDFzjolEiW/JffxQXkRvKnyg/1Vrd2gv+VeSwqKecJFn47F0
u0tXeMwUxF0Z1xy/tnS9zV8DvZJn7UE8VAXzTDSon5pK1wktlwAQE2NlUIH/YpFvt9u+fKrg2r73
pA2tc3lNGnK/wgWQ2zlWvv+RuhhbknpFHf99Xez1zbdf4Jf/+CX/rodVVhQ0XyoufsRE6Kf/XQ/L
EIDozMDyImy8yvl/qIc1Cc4SsHxJ1dF8/7kepoA2KZZV84pg/m/cWDyBLx0a9bBKoikDOLTdTMe+
1MNqM8xZ2YLnzspi1xmTp6sUjEUUHiJj8hUt3poM+d2RYJi+SY9RmZ7REflmSXdLtKeFLVEK+6Og
T7dVEqwWTh/dykD85jdQOzhO+ws2tbc2nh4XPX2RNMlLiIgOyRF2l7y8mRXGl9Nwy4TfG/oEvlt5
QtF2Y3ALzCtWBSOyjkQnvN2yVKJ4+3tOeztVl49Ai07ZOH3KMTdjEtPWVa/YATN99G2qHUMNtMZL
zfObdGo8IuL6iVMk8fA0v/P92cTN7AZ8G6XMT+XmRs95JuLUvTKUZkQ1Dy9DDAktVcL3AKA99z2r
GQ5DNuyTaLydzNSJhGxb4o3pk+NiYMZYkF1lzlKZvhIOW2PcAEZ8V0gQ6eV3mlFGlbVXpIsrFQi/
aDHmOPMN6qSaWGvIZ0TN3GCMQM8pbvs8fwyW4NQqlqcZN8ZLFlb/j7vzao7byrroL8IUcngF0OjA
DmQ38wuKpETknPHrvwXZn01TsljzOlMz5RqLIjoA995zzt5rm+iWFHoYlasMkTMTk4wNFoqc7C+S
dsinw7iR5XiTjRQT4nvAsSCL+FvYhW0N485cHRsO9IW/0Dg9XVrgdKUTzemdEuDf56y3iBumS5G2
kNXG26j2chYQnVCz0iT1Dp+WZtFElI1VnQYuUw7Xb1jxm+Lcd+NhxLqlozwuM/RNYrkFL3kRWRg1
CyDx6K+k8NlEaSSP9drv0s3cZneTNp5ANnrNlHi4Bck5mfu90U4vpl5tEGQL4V6ab4LyAa6AOy1L
Zkr7jNy7xPYJKKXX8YfI4n+7nv9/VIWq8Oz+ZuV6eVlmssIh+ta+T//uJ/3Hr/tzDcNRytQXjwsK
gWWgykr1l6OUptLSaZHo7zAh5SX8vYYpSBZk808T6oKB+bumx0tiIivhr8rEgPxX49llhfpY0SNq
MwzWSBQDWC9JRfxnpyfU4trMVdQnMwemTOHZIYd78L/oJy0hKL+9DPPvj+arKOx1oxy5TKZ58D0d
iR59UapOIaNHDINnDBW7hoBJpinELCTT3iTRy86By07FdBgTjCl9KW0lMJOzRudL765bM/sWBMP3
VEZq1cbJbdQlT4HR7lWkPnY39y+xodPmLf7Ynv+Vya78pLTgI0NJZNGDWXo0n/1EeVzLyWQOraPm
xv1gcUZRYUwONCvlwE59T4nndRQfDat/qeTuKg9kW0xFMuOlfqtl5SrICoj4lXms5PDSBLQKZixv
Qb3JpXhHhuFj4w9XHI93zIUYycQby2zlldqDtfQT/SaNimuCIlcGS0auTJcPt/Uv+p2wmX7xVVki
6AJ2R0tFLvXPr8rQYmCspobsEvZp05UvtcSZZ6ovBTq3qjZdZeo2Zqm6AyLsKZwo+rSbwWCJVNEl
N9Mu7tSrQRLOWAsALOy6PPBKLEdyK63mERQX0YZlHO2IJjwh23cS9Q1Ztjt2+R4+7CY1EIsDRe7b
YmXqUAfETS7QJMZe1IjlvV8P60Hp+exfMh0MuRa5QsbZUnYijAg9uIZcRKwbAtLDVmiAazDvJqXb
ysLDaNwniYyI4EGF3jlKgsMrrKOQaro9NWKzT7J55UsFf+WbMH4TFXllqjHRWDOoWtHth9CVaVzl
deEZCsWdfxOFxL1ggdLE/FampaASe6WN+TXZ9TcqpJWIOzwmKqSu3YYNJZBvNOakAtL40A+uVAZN
NWk0ZdmsIyM8dFSYBSTmId0lY+yUxik0aU+E833YaZte7gu+kkufGK9+BK6+E26mwf8mCP5GSV86
wk5XCC1u8xAnV224jcG8tImbrWzROEhF+c2Ih+XIvdcUYpYNxLxS/VBiCzLSZJOpojswQyrbw0KQ
U3X63YOwkyPBQYZ5JVkCGm9kuBgV4rT1JsMYqLHTbSbP56QqV9wDthzF+0QNHmOK5BQcttJRl1RA
dFV5vJlSxMfdVRSGsEjgs8qAdALebCWBbUGz71Mf59nkStUjbnbEiwk3z3BkYuSiudh0qXw19+Z2
gkNNHVo+6PVDRwZsOKlXsbklTPrUNdarkhXwbzOq0kK6jrVyq6OptZUyPkp++JSn8yNJTWjeYYdH
9A7zJiCjBxQ5oWWKTushiFaDBiFnVhhStpu2jB7VKttJMD5qMXosNfnG0tBvB5VuZzOeoHZjhsIa
cCPJ6ZITYGop0H82Fp15tXEaQaAhY7yrrXInVbfjLD0OgQej95nnNwytp5oZZm7tczivIf0r9aFO
npV+N4oT+XUsaBFq1FXUnmVppY0P4GWN+U7qmWNK5NGWvnkjMAtJiomBDCi0QrdgeYT8qRqz3cf6
uZyJT889q7bowmh4EOaNRUlbVsUai9Q+tfq1NZYH3BFMgcHlaJ6R3OaK8Ry04pVaaKDXwbsIS1zy
sWaUaerXZGDsiad3wux9mIzriUTRCHsQqUQAhJF2U9Zp1NdxQKT9uE3xtAjJk2bNVJaXZJKZKb4l
1uDlPGcasmgG7WSlj8cODXIv8emhDRgU6t966s+jkezjFjArXa+61NHO0+VLEp/Yupg2qYXvbrqa
agbaknmag1eApztZqj0ZnyKnPRi56CynbY73uvN5cJFQQxLvfJdM6E0+opEdXkRL9OqCbtDM0oBt
TIqsYtulyHSmlGZL7F+KmHijXKFb47vNlG57S2cy+9SlpN0OGkynGMHvSxcvJGDeLrMxcl2Ve2F6
HvXSk/WAvpdl7upG+IaH77aPsmOTEH9JJ01RoYDglilxntN8Sbkj5/woDcNlaGqWMIv+lo+CiUYL
uG2tRRqPA9+Bgb7XR/E2ITv+erII6ZB4FOlsYaHYCVCB+8USkbYsT2WbrerFb7FwmGLPtHDRWOPj
KHAGtSw41yOZmTSuDPOkaPFJ6MU3AytFL54XBHaTQ0erZS9HTh6MZ5KZMRdw4l+I1klybDtkWmV5
aed6sk2Cr3zYw/wdBWpd641Ff2U0jLNTveZZFwyidvOtWJEFNamuH2nbTmgY6Bqb2izxr/A/iR4B
ZYM5aU+5cMyiJnBSnzyvINmMnHCxDhERQuOUiadakdeQ05Cwipsgsu76uX7Hv4DPr2Tlsbb+FG1z
M70OJ6IX6OyIbfU0cvsgknBSHRuFySqrO7IZresxvZq7YVdhd0/1zYBHovDzg1BupkJiYPzdTGsC
zdgO0IxFZuXOubTJ5WAnyAphpcbbPA+XYHgKSwjo/rcyeMBwvCr0d3qjjiVte6W/lPFBMw+BeTNZ
rxXOy7RrMfjeFAtOsD4E5W1CVIT6nIDuTALNEUBptuXLkD8rYnM0DVhK3W4QicXIL0b6PpJnLakH
X6FejFnIOg0Lb/Y0aMEh6k+WcVGNXW4NFJP9uZDZbpKWrtWjQTdngrUMdX2bIlkqOGhk+XOev5f8
gBGrrzKYUCxOjX4O+VmDpM8Z8L8fGKgmLAJCt6OgXhnwb0z5vUN6pCsyJcUNzbK+KHftwEZnFhRL
RC42BEYAONehiAkEc4XcokHoabAsJvONsOfHuq8dKdI4FICbDl+HJHuoinldyzRBpwd0/Gya4l4M
VISz0VpKIFlXVyaiGU3i/ARsR5FKexl6C2jk4jGFyzOs6nl4UtrgAv05q+mTJu1VH7HJwpBwVM1i
Fm/Uj2HeohuwwJ9Pe3zFWPKezVT5TsxlQ8FpYbfSjCv4hGjUSgI2oMajyF88H7MRMxaA9ja+tEtu
G3e6JMpQ61/pj6d1sc5qnYzpwqHyL0riC5rS3AQqa2iyMLJNHMffO4vAlLFft/l0r4zM1BUqcy1a
dUK8QuK5EYoHiWQHo34byufFnJDgrtQIQY98xmXNtNWHnKhrg17wUx/Lro7Wy6B8FzFKkSHRNFiG
eh61b2n1TaUurdGgAQjgkKqtlUaxA7bmdEneZIDS4EHw05uObl/N5gRTeT03LBpysM5R2UWi6vCM
Ip2kYcaWJRvbznjuqmhVDipP7MEn8LeHdzERV0qIWk+fvasPogroaMkyaHBaIK10p2nYFEp604jf
Vd23G7xmYyBh5iGDpGPAIcwXVoJTk6nnXn2sTZ16laaz32w0wPF+cEwZNiaavqpldo66pWWHhSNP
riCRYSSg25gyP6hYsq3uRqBHngS0EjuFEJbEi6qbUDtO2WlknoXR1gnN5JQRPAgIf11osRvCkenq
2ok4ZkqNvmYCiog6WBfW8CqQmRdrB+Dt3D3jpa6k9UhCXd8hJh/DI9K2VVF0qwzlqJHh56CdjXMo
YDogcgZgZ96baO1GmbRhnrtevrXGM+afuTBwWmi3BdnDrD64bDSMIDM2yPpi+fOxmOqT2qSvaa9s
Zs6hk47VcZ68SGKcmBfzxLcXfOvLgUEWk5KqL16TnO5vzuLqD9Zab4WZD0ae3Kkr3zLT3MlhdSdQ
JKU1EbQBiC9GXIZjBvqqYaYXhxH93tliwDhYV6VAu7gSwKtP9bGrcOZV8bkrhd00tHeVcRxZrjVz
8XTu4/C94Zg/AgjhtuHoHmeIr9jh+tx8SLCKSGaAp/csWTKpHXwSCT1s3ZNidmbCbSLijg1a4Jbu
FeObypZnxc8i8b7g6PFOE8ZBvC9xKA8tj/A0orgJkGwN6mqolRVB3Gwe+jHmyCGK5jrW1I1mYtgZ
urumGJ1ASp4xlz5YBpExLdqn0bjCRvs4SvJ1Wgk0cjxlZnBY0bAakc5F7W3QdZsxfe1kyWn7VdLU
TsqGObLCioOBMey08NP7gkHTVcSZpKR86QpijnzBDXO3Fh6LzBMS8JmgwsV262vK2sAAE+mPU5HZ
cuVl+WMYNSt1rL4jpILH2NOX4tMWZXXjSyTAa4JxU/FcUCRswgBJnID4FWFjXRVXMy+ykHNn9Pvr
bmKwRvSjRK5sCsmfaJwc6NpiJ/b1ipuE72QxS71NDb/AkL2eUK2SvngB2MEYz1P4oiI2JffBE0Ys
ZnnuyuWLODyjR0boml8SPmHMhG6ro7sGURmJhcP3qROq2yRYz8VDP8Oz0Z9wHVw3kf4F4+RnFBNV
9oLNgDOEa0f7bKlg6a8iX1cQUTF9lCZ6X4XBBqIzYAfD3uIQ1zhE4nBK3WGhSYCP+H0l/LOp49Mr
+IQeShVdj0mxbp1w37uywwibPdldkt9CNyJoTnJY+PCuLEDvr9J8f9b+fLr4pypcMKsp1iYunm7F
VWU/HxSw0QEtZXtBUYmb2OkcaXv1+7f8y9L/w2f+SfYzS74GKYCLGmJyQjVqi5MImzRfHPtf0GV+
joFb3qCCNYDWOVBYi87+x46QZphTFUkczAQO360S3ufBdMzLR4PuUCu8NlpLBhPa04T7HRSWVpdu
iszOUDlmJ+VXpJblnX1ug9EKWaIZ8fAYn9tgfVDGWihwt8nPtLxdhlQ0IOwlTlByjqWNHJmUhq9N
O/Kvekkfr/vpU8jGSMOMzXUJKUfipa5OPYG404oT6Jozt3zpcUplJ0YEbnz3ZYbCL7/vD+96eXUf
BGZQGP10ULh6/CNDAVD+uAl28Wv3xs7olmvlGqnP72+xr97wp4mJGGlC2ZPUxdlwsMclfehLqNov
vkskyLiwcJ6RDvn5zlJSI0yCiYO1YZDAwtjVjCPXZ+YHrR5PLmJcjqqzjGhcLIAcoEvt9UdiqExr
vpazZi+p5ZZ0vnXYfzfS0zA81DLwN5zXZmfetZZ/G0YCcC26gBSzI313tb/+/Yf0i6Ys1CWavJqO
SUf8Ya778L34RpovvjWyw80Tslo1O/nq5veX+MX3wCUWNjaFi8Q///nVTyrkz6qniSlJSIz1VVRf
fn8Babl1Pz1S/7jCp5sr7KqpLQEDOSqPlMgdXa3Hq+Sg2v0qe2q/9OD9+jP7+w19urE6UeDEVXG5
tEVORr4xxUn3xffywyb66T0BtNcYHWKzUn/Sv1Fat+aYcUxhGeZ4YKvOo77WLv2eUz9BD9fBOtkJ
TrDvXPxJTIRsJ30nh/GaPWQVkoHy1b3+sycP25eMWYfcVaJojc/carotpTZrBSkHDCdvFC14peMS
LslS+1qvHgA2H+cch3Qzfi9njgWhaDl1ywFHEO0+HZ81wz9EZXhQ5fmAwelcqtHNbMZosvBqS9Wx
NQTOVYmnW+reFNtnowHxwtnfKLWr1ApxBQexi895xQgE3AVCmqJDJxO0B22i/9UJ5y/uql98zdjZ
mFiokgHT6/PDLaVBLCltx7axmT3Nq9ZgRmxjVbCY4DfMV8Om1L5Ysn55SUnVUGtC5afl/89HpQ4C
a1bUlpMItQoQwGiU8Op+MSH5xYAERCi4NZnWO4LjT1vvmBO4NHS8r7ZDAW0K91Oiswsx72sCYTNF
8rd0aI5+UHxx3V/tw5Aul+EPEHbe4fIYf1hrslTzKwM/Cjm6fwQH5/VDQhqfA2+SCOzoBBbG/tO7
+a8zlB95JJ8fpI9X/fSZFkGe+mnHVQdCg1Cu2B4QYLtw6qvFKgsZHE6O+8WtsyxpP10Tm4JoLIRR
1M3/fKekFGUS9RN90vdAB2f6xzlOiDcqlmDf+Sou4rM2gMmapXy43KfjY86+XnQTl5uRew1MLkAp
F9lRpMNS0A794s39YrXlaixNCvcpJ6tPH6hZSxMZhNyk4q55Kb1x87Y8D+WRdpL7l/f2X78/+avL
ffosVYJGI0nnckONvHVCwvo26VcKoEkKY26dpHPUS7TPms0el99ir//aXP/rD/jvt/zpAy6iWm+n
gtfgqwgIsXDUI7B3qb9YGZXwV2Z6dZmEfr59FiEKblldBVa4PMEfHhS1MNMpTvk+M6TIo5+/VL7/
fayVFxFDV6fgYa+bjZg0B90vAMN1qyKxTnmfO7WiQ/qDcgcIMqqfpxBxnW65Pko8SbjqJ8RO2DIT
CwQFIYB5pjtVZiITM104Hazp0aWm5PE77aD05iWqVaYtIOvU0qk7mXwzDjoSiq/SNOgFWX+UBP/b
Q31WaqQ/psZX+O8j/fX3vC3e239PsfjwW/5SIy3jevNH2QKtV+eO+0uNpFowwi2NqTCjYZ2b4+9J
vsHjiGifzcNaNEcfJ/lY9k0CckQVmC7RE/+NGunnye2izgc+rWk6v5bY8E93qEBERWRBJuV00u/9
G24i5jR0RR3DJneZiGuPYc0jisXifVq5FJTuebTHzS1BTE8DPF9VtbfT4E7ZSt4t8IJo1V7N23sx
vszTcVmmaV1PNk7f6uzihUbF57qGsa7LAzyRVUjQ1umWcwW2Q0es3OsiWRVOYLebbJuArNKI5em2
7cp8tFV77SFhVd6246vuRjWGgMlRlXPVrg38z8Jza9otm5D5AqSJ8Xnttm9DfuQoP3qo5il9RVS0
KzxEHKl49reqU5Fuesx2wbQypH3rio660BfggK1umXq0p4UNyGRq185bWgj3oxNtqaXLaSWmZDk4
3jY/KVd9vTHXk7QrERq4Zgl3c6feuJsAaAO838kpbD7GdovI3eXYYzPStcUnMTsLxzLYV1Cf2suW
HI972WHEY59O3qFBGmQHV8wpcrdwOBrirVQOy/pckRFyra68xVKkNKK9SYbrwDXpMAwreeVlu9uE
j7T8doofRX4XGawnxFnqcGaNpZckZZ5nPXJC2AzI51+kvTE/uGA2rqvsIWxj2hTifX1bbw86Uv3s
BdumR9e4di1aCZbtAhE8l/vi6Jo38jHdWpxkcYXdZnzNB1yOpe01L+4gCmj5PXmFIo2zLkJor3VB
lh2a++XT9YpjkqOKtKOzBiKQHrUzo4o8qrtBpxvqnNR8Rehwf5ts+u3M6+3uAyZn1xgbde321ZQO
c7NpI/tg1TeU3LcWQlmG0JtmuGMHRz7exge52RfFsZtWRD0nL4pXesCLjcizVTfsbrgP/Ed1rXnj
t+X4LcjPa5zJTGVvweB5h4MrDgiS/7wZirV+XcVrU+bpGN/m4IlzlXb2aYiPDuQ+WXvYoodmCr/C
S952V7GyuAK0cF/ZowogClZguDkN59nDiuXFF1qYtPexvitbYVUCy8qdsno4G+YtsM5o+YoZNpHg
QV90WEf5rtBt93nJISOF6MIgIkA5q7gD79y3073kWV7hbKtDd6i/pdFK8zBS5EsPr/Xm+6q+ISy+
Xc8PhB8UZIpe+RyRTjEmAfut1GxHluxRXNcIxuJd7d/3w3bEO6hfAfJS5sBlJqoWtzQeRehOQfuU
bwIoTlu52ibWYQjOGboM1g4msfKqCJaZ0868pH5xFQn4r93WX2EkHK7kbC9jVyljZ4y2mrDvdVfy
r2r1oN6KFyIYcBne40XombIwd3AyB1dyAqWWHjrlRpswcizc4HsPQqkgF/W9NG/n4RuSuAZnjU3E
g9sWHK/X4nUdelgMrOmglMkqqDNHeMmys2UUN0TevHegvODBTxtcgknyHMLjDAd2xxQunmvN2ip9
actvJKeAIqouRXS/xOTYSyhDva8kJgnv2nMSkvUKhHWlMgauH3pQpg5zY1vHy0ALFmsCYD6EdP4q
fA36VR5v+Fnd9/IJMcWm3UGR7UaHQWxec5U2s7H4T1ARrFOhnqMG2OwROnOEJMhvdmO5HoIVLXOz
IFd6rVd4yl1GX8xVJkz2L9YzUF/zJBLzoqM8d/wzTKQIb0Nml8OGH8F8rUknNDsr3W1onsSHXCRL
7zygh74oW4D4wdN8PQ+7VL5I0ZUR3qMasRxkKm6zBSB/Qm3ZdntZJipoXTenYXoFL8/AVcOr+0OS
o/uYVjYl39E6R0BRbEWgekxuzkTbOPhkI7gbjR95hBZhe3jK1G1wCoy1Gq7kDo+P63c24NVC3waC
kwweNEJU+O1qgtGAjUi2J9BsI5iPbfZG29p8MBUH1DHzm/owlbsS03k93+Kp45csIUsoPPMbCuhg
Lw1OjltlsP2z/ApZIbtk4z3iijJw9AfYvBpE11O+a60VXvaMczx3i7pKVDSVdqDgATmqyaWAFafk
pgNJ0lRoOtEN8r/77V0jrkPBxpRGpjO5Roz0yXXPiRLiv5InnwPwv4sKHQUoRmMn485GJuGjXVvl
lC6GR+a4oRAl4vo3ENzivbjTLv5dwnEsZs5lqxAzu61LtjxQV/FsogNm3ZePfWfj9OoeeJumSIXN
BA1pHH9SMVQ4q+O5q7lv7Ezbls1OZJjKCEMJPeCbOZW51N62HQqPzJvCR7F/HeMXIAw6Jmi+h8rp
jfOQX8zqCKJVEj1lWMMWhin4hGBHVejfd1dyuRb99dyf6rdx3kUPMzRD4ynP94tetMWHo68Y7WF0
mBG7Kut2LQcIfghQR6tPbg78gIyM34KXTO8hsQcV/YTHAB8soTkDFVuk8aWAG+fLxvjnKm455Ogq
xzDKR11BOfnPY/gQmZGYjFCIMP/SGsf6uxUHu1xV24z8H9tcfTgTXv9xvv/o/12Mnf849n++3vJ6
Phz7A3R3llVxvZmGJQ675p3jVLnNVj0cE6itytIoFiGOQtRH+NSumm3VYExZ8TF44Wpjh7hSHMqf
dG3iPD++g5EwgMVSl5XryAt3Tnkn7DmYHZpp3wlX7p+ZpP/zJ/jFCbBgw35zgq+j1yYp+t/5a///
t/x1gqdvpKJrVLh9GOR+OMAzIqTXin+WUzxW778P8Pp/4IfJSyicJhnMJagq/pbiWrpJH5DTu7lk
2sn/zQFeFj/347nXwCdB7OC1YPH9UXV/uNeoKzSouB1hFyEHiLkFLRmcZTLbG/hAYs8BnH/VMj2f
Yp2lDFk5uv+AalfQ75v0wdceJiDFKTgdIzFtKRJuCijRqZXaUYR8X/ePAjPumZC1qe9uM6w1BcDD
AVZ7Kl234mugMNFLe0eByioBa1ZJINOC5KrIJUfXHlOAjH2i31uoThPYv7FSPpcyg1RIg7nUPVfp
qVliKiV5ExWBN2UKjBXCyEFAlyLBt/jRGpl9DqnGUGnfO5CjLHIB66u/V8lXBwyvInsi39zPNgnM
BT9AAdsTSnmPj2mR4q66AGmClA2niVmVTet8rc3BW9zy2DW1pwvTm5SkltNlzXW9RNITqycUAe4v
kadMHD0hRk2kMWm32FayrHgSMXgaIoBMY8cACMUmu/NkvWZpe4gR+SNmuiHEHbFNvUE1R0y6xb4y
7id6olKQw57hTFVMm7ScPb+oU6RHbH3sdlm3DVTzJdHmmypidjUSpGPXunYdiCSRW77vhm35NIj+
XWZOeEN9k/lC69/VjXI3NvW7WMPfgAAJKXAQHgmofxVy2rfKSUIzPF4s6yrW4UpjraswztXatm+8
lk0u1bexFdiAQmyZtnRg3PhthVdzcUggEEMAvmmbeXKNNsvvkk69a8Ugvx0wlXEKQo7BKbbCE6oo
zTWDmgJ0PcoOU1g6PHqcbGsQSDXtXVeaM+u6t5TYnaxA20ezAGM3wxwnyTmUExzQECwbRJ+xb1Y2
d7bhBnV3VDWIGFYW7/HAJ4dK1R87sd9IuHm2nSbdIEyyqyrYFLjYkswAIDVqW63MX5Ve3sSD/GAN
wsqK1G8VdJxL1wVkyWV9vDXDsFhpqCVnVFqj2qz1Ouv36jT7bmro+R890//5FfVHT+T3K2r68q15
Gb/uifBb/lpRMS7gUoDbu9gVlgTWv3sitFDogC4MSHoc7JwfeyI/WJyKtfizlrHG30sqHRSU54au
0BrBE/PfLKm4xH6xfUMsIIKD5VtGKfHP7VtOqspQ25F5XYydCjv9aqBZwek7RGgCzTs3iURkZoSL
FSB4GbpV5mYvDZkg87UIIyU/ddLTjEfcRzyttwzdMU4i0rPCzGnzp4ppPAURKri4nVYKx8oOfW3b
Ei0ra4QuPymdQSpQY1fRKRx3SbWe1HW8KG6vEDfVZCdFt0a0R8VOamSneqQZR/GDPG0K5GzpmWiE
oP2eKVvgNUG8EZ/nEwCBZ+uNKqttyPn05vloQGAXTuZ3xlJwodJhp+WQRVGqZf5RTC9iQYgvIFmY
5gf52FkrGDcnnYYALfaHJXqnAXx2TxQeuslX4WwOdCgcuC7qAR1ccZMjDeM8DidrFm6b+RatkT2X
u+YAa1drXA54FhlHq/GboG7xiE2ZO+k2DYBIuRmxyHM05CV5oeCU+pZfAnNXC9GJYgxH1rcOT7m6
TaMnlaqipbqY1HDLlmRSc8zTuVtJ1FW7gj9svCqBn7Ux/CsRAwF5IgW1C35Te5xem+YkWWtF3oTq
fu52WXXtmjvqCc8KXeHRDO+hFGfyRRx24vXwkhieuh0viyW3P2fiHUs9TWRqQZjSUkAUOTZ1GycC
makx3zWdhfPy0eILHWiXCJWLi/zb8iOVA5N9AXzbb7DBkZPLm6HbRI4fvRIuDr1tyx/hhFYxgiWD
DcIBzZTmwOjMzHfFR693Jx312zZ+bHCjytw8/HCJRzUSr2Rg8R6EOTd/quPHqLtNccFGhheK3qJ+
nD2pW4NuDuzqnuW7eBdIkaBHUx+Ja2i+F5weeq/mbxQoqhwkaNAPpIZl3ZV7mziaFucDRofOzpor
vyB3g2YDv7bdGUsTZ81bmxavrh09L2gkk/ZQvK/WQMprsmKX/o1npsM6xuqAAViUWOExBEcYgxMs
MSVJk9TEhifoxHoiOcVI3NPtLueNgNjKoBi2diCSyA2wB/FaZd7YGrGTYJqYHuZY3NPj5i/SUcK6
HBE0296l2JkTmtwCG4MsNHYCADJWejvC/ixjg46CS6Zgu2YaAdSddzP0tyqlS+iqiyR1y/2kS64i
0yxEC98bEjF2BxllbN29NLhtzHU17qSFeZE89saTgp5JAhCRIbvUw1cCPpQGwkW0KtSQFHt5T3KX
L183kt3WfHjHwTwDDCv9xyxEk4hxqb8M7Z1Q72I8MlrxDFkLhliwNsMT/NZt6z/zEyH0p1Q5i4Ps
TO/dM490HHtzfqvV7jDwVV23/UOBvznfhNXeCreifkKrKS0l3gHg1aAeDAubMpki6trKPQrXhYiO
d9Qmbr3UeavQJbxmviqecHeMFk3WG0N96Myb7mS957C9G0+PU1drvHTEZc3cbbyPBuMgjetAOrfC
sZcfI/GtUl4E8PcI1LnJ37VhZSVrSbkq+Je+S3KopByVE3G79jDd6y1Ar2tBvQmqlYiexXc7azNq
TwoSy/hEWyqYvrXio6y8TP216OOz/hYnRIR6hmBX+kFQL2l4YR7yx+zvf37HXqqXpQr49xpoX6Qp
WdxflUDLL/lzw5b+o5mSzJwAjA91jkrB++eGLf7H4v8C9zHZf8n9otD5e8MW2apFfNOkWS6J239v
2CrIIsXgrxBkZcj6fzfEWMaUH4dsjPaRYOmizAs0VFNb5o4fKqAW8GU5pVrvLKEsBvB7DsXV9w8f
0C9K+l9fAz0E5kqQSj8y4z9cQ4uMMVHzuXd6/9CXUOMff//7fxIO/vEm/rrAD6TYhwtYflCKmYWS
vH6Mb8f9q+J6rxBjXWKwmWDsSLa4YYFCrFAeslf/5fdX/0k4+ePqoH0BRen85/MUqFJ7iQAMuV+m
QO5Jg5tDRsza2qFAsb/Sn/xcsPJ1waRa8FIqhlWq5o9fl4ZdZ7Iq3mk2n/LqwUpXmXBV1F8Mt8EY
/+K2wNxOFc5hUf0pVG+wojHE3sx7kkxhLQ7aSUn8baIHx77WbjptrGAKkq9OPlbswEDadZW0M4P2
Ucug7huJgD5HU1iQxV1MGTUbff5mSP71SLZTKfcw5GS1XoHyQ86fHwoiT5Myc5MQOIVQHfVerZw0
UzjaYAoLSvb+KR9PRVedQiV8SRKFoU2xzELG3rLThhrbKppnJeB8J406UFSUN2okJ6tckWBUDMMt
woB1LvWTq2cjNXVzK40Z5Mi+LLH/KbKrlQo0/8AnTa0T7wTGGJ0OUtOMepRaNAiEZb5clN/rwfge
EbCWGCUbYiNisJPcIsXfCIj4RYsICYsIQge4QupN14u3pBmF9PUUnCQ9JIHGiMA8qvWtlDDKCMDM
KKpR7Xrau0JUfk8TCvDAgK0aSN8STb4PBjgpqnoX8Brqidq+tLCytvftTGHPisPcpctPM/L1TC6e
pKa+nVqiiFSiLJySZOZ1oaaNW0sprvfubojEraZiojDFgeqfxq3WMaJpqF7xWuiqTdpy6SlyncE9
QsfcxwTcJT07pRRSWg5tBI2rW8WQhZYuvOaHax2GbdJ0l9okM702MJWqPrkKRimEDwpjSFcgwcjh
kOWNQst0Ah2DW8mJj89Smi2HeIvRUXuFgd8YvJQ9nBUq/CYfv4fhFKJTxas4tYRxzQBN8vo4cHuZ
BSlpEtGSNqRnr8BFVLEdy3FRuJmmvPv4Ua2aMUjUExZRVNBWynwW7TSTb5S+xn4ZNhwMzHBbpIA3
Z7PpNgrB2pzDUmKfI0TXbVMSwaDcyBHGq1QZbhOhuM6T9FkZ03O8BEFk6Y1ac15vVEybS2asX+TP
ZOPQaB5PQoL9w6hIhiG7pKVF4e+Kwsd8CjAxnquLTyzRHNG7Nf38JPV4SAPt/8g7k+W4sWzL/kpZ
zRGGvhnUxB2A986+ncAoUkTf9/ig9w01fz9WC1RliHQpyFINMycZaaEwwR2A33vuOXuv/dLS+8Gw
+E0tmmOgUIcrgrUTBm8j4Y3RS76g4hOzI49USdH40EnD3Qh9RS15y4k/XcozL5KU63VK/Bct6fRK
n70xhnTe+SlptTryYtnsybWJ19HcaZApn7Wp3AZ+tWo8r3J9jVmL1eNE5jPdTmVzqCTLHUaRmDra
WZbc34xgYLw6wm+TJutErZSlToyNFfnMJ0sCfHKD8DJBxpShMTxO5GiVlQjYIVOSekVplvn9Lsq1
ne8J2kqXmtE1zMy6EAQR4lVT8SrEnDSsmE5ZjZmTXky6LY12L8nCdyzsy6ArHkKjoHLUN3U33Tei
cTBCrHqqp7hKkDynVfDYicYqwn5a1bVtMX6ape0LVRudKjY3U0fu3AgCTyxrnYk3GG0/9vdFKX1X
W11bVA0GSbWImILpBXCbGGuJGbYmpOOYEi/V9MHVRt17auXRuhNFDbIXrF5czUoptwc8LPG+qdr7
YMCv0AZha8dDuVY4vYod5zDa0lC/3Gno/FWqh/m+HMXwoE76cGfWyfega/atatSu16ndVizEvex7
rCjJmoz0M5zcHCSa59xv9p3P1ApQHc5KB4f+Ks7SDG8exB/R+B4JmWM1lh34HPFUtXJrRaudVIqO
AxMqRdUHJ/b4ZZWDIbeIYkIBG/MUO1HTKRu054Lz+R45b0unVQaWAmVu5kJkOLW4y1KgBpY0sEFL
1Xro+53Wc+gkQ2360Sn6R53U70oNiZJI1wzFNLS3SuFdJWD0hUm4Nvuj0Wyz5ryIzz//Ir/d7N9f
YP4A7y6QhoiPyrnUsK4QaDh0MZxw09uiHZNm8pVe/He3DRoPGiikyVBJqQ8/XCyujKCogn5ZD4/q
wFl2UGwx+UqKf6qEpAluYoqZbQiWZmhzJ/79VfK6Aast4AIwMguEnyjFV2FNAGrOD3JtjYCp/Z4j
linkhOAIubeMfUQDmLhiXEDJdugnVIththnBzPIKDKuuzA9E1TGyssSXL+7/b6ZDROPKTAy0+eOe
1qu+AZFB1SOAFpGyzMgChLpWjo4mRZkTBf5qktLrQo7rlTe2921urU010Rb8UM41rTk3ZaDeSpqd
MQghlkejNPni89GXO3nTuZkQktDLkoHCa/jxZkY+rVgyUunmBJK6FhRawP7AkLHqZE6p6gBF34dy
Q1ykk8bK5TBydP78I/z6E2AywrCOkPM5geLUWZEOQlLkpt8vcwXkYexT7zRKd/H5RX4Rm88vDUAU
En7lNx0WDcX3L03cJIk/KB6/aFSsszglOfMemjXKDvJtMsjL9ucXfBP9flxCQKZw2tH4QUi6cvrg
ZdGMJKPka8me+sT72YEzRrEnon9Ge1jJSz2Mn4cskKEgwjSKFe9JrPJjKgoq3rjcJGs07906rbKd
p2EhMwZkGmMnHZo6uY6tgvinDu1Ag6Objaldka61MePgQchTICNl/JITL9GlDHhTajlD6Yt1B+F9
CnPzoTTir16k3/wokQirDKBUFSiweCItK2JJGP1MgLuxmg1Q8QoEswsHbf35bf11heFumjC1kOeK
HCdPHqNaS1akVtzVWFqhwunN1xnh/fk13ibEvzy6dxc5+S765InUTlyEAVQGfTB4NbQxtHsyQBe5
AY7Rj0B3wMDxsujBqJWrz6//u1spzygzoLyiCif+46sqpW3UCDXkKsWC1/lIh3bKMRMQAcCddzrz
IUlvP7/ibw6kJK+8u+TJKlCPoznxceanN3ubAnRn+YqEk8pdLfb6AmmRLWzmmtH5/MK/Hg8/Xvfk
cZZZa05Nx1eNIwFblYIVuNBpCJNpyFDJE5uvHu2v58QPF9Tm5fDddqj4JKcGb1QwhlOQTnuQ4nV1
OfbnoL0sL6ZvCO7FZBKHpSxryFrzi68+g8w1Tl8v1lpWBX4mOGxOni85myDnZVoYnau+vimxu212
RJi9zpZf7ci/WVwB4P281vwA3n1fwUpyoua5lk/oWxndita3z5+g9PsrMIiRNcSlTFI+XsFsRmWg
gO6WSdY4WpSfibFwZE/JyZUD5ppWcAU8VwjlpdXCGSCFOx8ZCRjGFlS7+8WH+c1uhsRdx/2BY4k+
1ckvl1jHsMyCuCdNOogIeFaFjQAIWgiCfa4pYOqbKj8r/PZymKJbX5W+6EOcrk7QDXmis81mNgnS
ofp4L7LODP1O9Knm/A7eRZy5BUBQ0Hf3n3/P03t+cp3Tt1iqizKpoqBbFlVEAmqwqdNi+ceXYPei
+DUhiWEgOvkqTWK1rQwZiDv52KUr3dx+/vf/xthIk/HnBZSTWjH0JHVSBy7wI3stfByuHmkPYwIz
bYLQUTfd06s/WA/2uriwNn/6w+AWfrj8yWtb1+pgehqXl4NoW06vcC3+cG37cQXKVFUhWc60TtbU
jp3bxGYFnF9TNjriOGqob4MZPiuR/PD5zfzN+zCXGn9f6uRhSVE3yIGI/KxsetKnGDl2wRfvwy8H
ibevg6kNL64IEE45uWFpXYu95XHDMKcTc+qUqxg5pkDiKml1vq3//9y9d5c7WSRF38fwlPOVBHnp
4zEzKv2gEKCO3Ozze/cbfxNvgsXtA68nGgyoP/5oB78bSnBVzH+ISC2jZEdAMrJCK6Lq9ZXLCrRK
q6DbUOLNEIn+sqwzkG38W20Kl2Hbm0tBqV8+/1C/e6AoLZD46DKnwlOCnKIVaS4KUrus4JsXwFGE
4YtCan4l3m9ClMFI5ACWYpwXMa2dvJ1+GWh8CaaKc72G5GOtrSTn6+DDtwiK0+vM1drsbUAGcLoi
p50lRKNKrDhT7fPCDdxSOWoHRNtuRpDbV1X+/KxOr4ZegCQyC4EUE/2PzzLJqJKngAUYxBKN1rGz
k6wktaVemkLptv2091DCsF3dZW8J30p09fmD++WcMd9XHbccEgXsXb/sQGlSiVXQ8Qn0i/m8PVdR
tV3vYVj9P7isfvPufrjaqdYxtFKpqlqupq5gSplPkdutGT87c9YrmYp/Wn2/fTm+HUdGXhzO4B9v
bx/EluINkNFnRnKz88dzxY++KI9+ffX5Smw7nO7ZdsALfryGUtdZ3QRozKIM2JrSAgbM5f7688f0
1UXmEu1dWZQLphqoKV8Eg6qBETyndf92hX/7geIsAVK4Hf88UFwBLKYhWHw2UfzX3/K3BEhVGDYx
UfzBaOZx/C0B4lhB0fTWIOH1Yhn6OVE0YJ7O85y5TODQ93OiqP1FowI3o4U8+I9VlUg4edrvVw16
A0TAcg2a8zJL4enWpial4ssEdJkMwirHKM7ichfQAeXYPbQLHY+DSPaBMdDaH7dg4kUfvtJZAjev
m393DQE7JvOjS3HaJOYmzMkLzlZESxoYWBwLKNc3kVy3oS4XeQYkRVnCDITGS8JF4lTilQUjoBoA
7mgq03oDK9I2E846mHtJ+him2nnqu0GzsbTvefUijW6WoSwuw3PtQKQlHh9CxW8iwsnoCRTJjd6N
W1XdklPRkWafr4zpe9gPm8eCZPZ61YHFIYZ641/qCnLI86FdeRH+n2Lt7QdvWTSL4W7ajcJCKq/C
YWtmrsSsCwt3CAqObvOrr32ruSRUftJGrNzRwyNU6HWUYzRE5s94SsAZsZlTJnRoO72jFShIPRwO
9N9Uwlz2ISGDcogR80ac7S3xUjvG3+MRMf9SP6/WXClVLms3FVxQcigEArCJCLCKLRni05EQMJIR
FlEKfonPAG9qPXl8p1v1W/5QQQdbquth2EgwKemOryXNVsqnWLCz9mYssCNMdp952UKKVpp2HkUx
QCr/3iOWtjx2F9MUzvCU+KlHz6gCmNVDJnAmrodgKUzMI4RNuKoxPY3xon3xiMvO7q7l/KZwDFd+
0BjhCvF9Becp0Yj+gKx9p2aJnT5ftPGT9GKmrtw6k4+VxwfYbzqh9JpHzSKN0YP7RK1nCMenVWNa
jjiSQmC3xsYivMXEKwveft2JK21wVivc9Y56XRmLjuBSlyA8fRm7BSRSEWPDrj0PSNDMGUtA4RmL
dYsDRCptnGwhMTGHSN3tYmIvJ3aK7Bjm26bbkb3eHHptV9Xb1Mmtu4KQLS+5DsuKrJZ+HYDADgnd
Q5JSGldldywkGyPWmlj4yN+WhKIY/kvdunR/yNkDL9mnTOXP2whNHQ0nSEiEpm1hF2GneHM84KhQ
igUwu29xs5hIJK/p5S6xxf7YS/4TFmF6xZ8twrv//t/+VyLMt7/i7xVYVuh+ohsXLQYbMuvs/12B
pb9Y+vi3CDQ0CUUla/PPFZj2N8FmEkwDUCkqf/RThIliEqi+xYl/btr+kTH1l7MFCzBR4yxtb41S
UT7pUihqUlVjxLJJEOFsdyS9zjaYHfp250hO7H7l2aCv/Zsln97aDDQwRK56suR7TVanWgCPuNXG
a3kqX6VavTAHZrtdwqrvo/gW9Yu2IXbChB6LkCxjbuhZo5PAFYQsvcyti6jRDl4Kpb947DFbz8u3
Wu2nuHQkTDa9Ju4T0pZK4GA+g8qeKI/QTzelbq407G+ePqylZDzWCvwExvO2YcV7JAOvZsNcgoTQ
rAW+KrZ2MusZKeaXafY88VOsxUc5N+9o3Lu9+GiqOz4D3N6IAK2x/zbODi2o0nUJLTXEVKaYCgPK
i059kXP/xuiY4AfDTpOkjSWkx3Qs9rUPgdFot75qOE1Sf0uj/hD3m6qeZdvroGcqOxXrCpdUFGJH
v470fN2FJpEo6hbphN3CB2OoceiLdtNJMxM1XaK/Pk8TlcwjpLXMKKGKpvo+YgW25kq1ydny0tyV
G2bAXeb4fYQg8jYNggUF5rMvAPnHXhUNSEmJFS32mVIjXSd+plGrbazuxsLa+0BVGRUsAnT3PtBD
Jt/Q+9VtJWzyXllW4a4WZ4TaJmU1DkB/FibdkpKcy+yed+5G6ZNbTZoWMOTwiZLEpaxriyAuEZGf
uoyrcpepkeupoQMXE2d+tsgMzLrjsDSqjGTTY2Ve6K20MnK9s5sxw2uskWsZtJ63mEQDMpqEwuDC
t+gxZtj729DxjYNvEKcLCzqX5FVqANFoMXLKRvnAc173ZO3KRHRW2IYKLF5CCuBUzRkiYN9CXJxO
T+J4Hxbnbbxjy1jI+MNUjKKD+tx1jIsu5l1KIF0CBJ7efosxyxmRdBCTI7G9dtomyO5JXxkSB2m+
jQRjEXreLhxQYCjmpkrURdqJBEKMN/JA5hGbvowhkzF0n0qzDkQ57wpbTuXWHXW3q/cdcD6R4rkI
UDqmryojU8M8VgScBfV9NF122UtZPhrW0dMt14seDZlfjiSsdWVE1pndlEQfTGZ7KcAtHwxtW+XG
ZQwk2Uvi67gQMXNWB4b/jj9GTomZ0x8Q2hAk0xa1zWq2E5LK8Yx61QcCg/EcBUPcF/eM/3nI4S4Q
8A/z82uzwLaacR2iPhzZtAvyxoIcfhhY8XxML0YI0aJHIG0lbfwhXddG+VIZc43WQyOV0R1SIZ5V
zTBumkIgBkzs7ikpF02SHksJC0aRYOozmUfkJP0Y1bLSTbc37xOBJExuP2kM2zgEgI4BNY/Z7CZS
GoP2oY0m7v+TYSHq1uZR5uSqkbIKasUh+tgFgrLovcAVRgbixbdyKu41MBF0OZexCcnCDN3eqs4i
sNy1EWMgFbfe9IS2ZJFp4koVPGfIYttAeFPU03MTRKtYLG4tXCtxoRJuFG7BxhwZah/Vaaf46JJL
b2sSH+f3kqub5bVRRlelWpLYuSlBPgt7vX2NxZdYrVaVMa6EBveG1K10Hy54gJ2XALmhoqPXpK6e
oHIRil2OQ1lnTfALzG48WAmzttevpVq0C0nZWIPoqvyRkJfIIRwJGkYxUi1JB1kSH6JyOG/rfkNQ
xhwvi+65VkGuozXO9HUpwR4Vv4/KreQrAMeFRccPuJSLC30MLyPCM0g+ufe1HhAoFYps8lnkhS8E
FwU/A6NQl41HbFP2JBb3ba/sPOQOSZIfUkV7DtsBsRfteLCdychnwqmr+3C2IiS46iIiUrgzB3zM
c4ptSsU2rDuq4yaObuJuclTrqsWWHFdA20q31w2cRFetQMhXXVA1lUDrxr1OsG88nVVmdzkIhwJ1
WIiipo3Lm6jR10EgOnLT3pqj+Zq36lIIcjRF1brP0ss2stD+I9zLrK1BDc+SzyJAtmKrLwa4ZKn2
aEB8JGD8RqAGjsBDt3MeSTXuJF/kJ59pz5ZXwiNh3iGi4adCz6gw4848/secgt8G0f98Cl4/vXyv
ELh86i3kGPz21/wowqy/ACgZgLDgOLFdc9L8VxFm/sW0EReZxPGYNi5H4vdFGMgyBisS487Zk/ih
CEOoSQQrE2amWhQzf+KEOa2IEGii1ETBiwkG9cbsfHzfElFIqCnMil90WHkuGjynAqTYkkr9rkw9
/3Gq/mCXVX7pPHIhGFb4r/ieyIVPZn6eGphowHz82Y1+1asRovLc2oyjFrh9DE03l62LKtZQnxkq
C4MghnYXZNKN6pXIo5rKu09aSBJpOGRE21TBklxitv4gvxlaBGKJpqHxyqmNAktZVLIWLf0UT0WP
Rl+VZLcW/cskNq7i2txlGqYME5FlURhrjQqrUm/MrGIegGO9ky6psDFpFyDbYjSIMaUkbjqeyEHL
fUisqfUIwHew49mJMuqvfYsgjBj3R9GLV5MSXzQYAjQj3/jNsBWkdRkIblJCRleEC2EcKAt99SIX
KzIBJv3ZV+Sjjw1vIOUEKx2heMWTmhTHRikwDiSQLmsfwWPaLSJsCGKcHvVoWAUVm1+unfkoEn3F
2vhJ4upe7E61RpWBzq9KM9dvCXIbNOIyfVZPCpHpoUGOomStCP1BXxSiWi5EIyPHUtipGvodSTwr
qGKqaTgzJgEXVIuEdcIWddT8Ql6qIrFRQhBVC7nXQa5HD+owM5Zyby9LLJJCB/UDePbVOCnbQQWC
LoUiQlo/coW2vdPN2qIm1Vd9JNxFI4K7BC1p6Y37VBa7hT7Ix6EftnU3HBQAqj0HfV08DzBBdY16
KOunuOQNGDPBow0ZobpMcEuFwkbUxu+VhcCiTaTnQSzQkGK+6uZNs4ysVYQQA8OI0ahOU991PiTz
Sf4W9d2NFrUbycjXvT/g0o7Uy6nA+jIJHubI5LLw6ldmwmdTgrU0CHbDFOx61TwP0LpKSuckubYq
c3oSffct7cbbDsaClnS5owDcwpIL+sSsILiofcQZOIzoGBX5WTqm1H2BRy3kHyyhuFJHiR+e6PSS
vxZlRKgVslYjMi7StIGCkKm2WWWAGR77kMAO3QqNsy5CFmTIxqG0mFPzC7kwArFYNvXzMAorrS8Q
GvIhx7i5RYhEYL3xpLUy5Aa4xKrKL4JUCbuX1XaZyP5z1k7Yysxma5aDtmpE78BU6aaXgl3RCDeM
f50y9iqsqIpNcLltkSfWQlZXFJOGhyS/CnFwIaXevd8Jd1OYbjxxfER2SyM+GBe8UltFLDBq4dhs
x+hRE+qj0Bj73MDTFIs2sxV4/8qiLGPYFRiGm+9AsewCKf5yUB+0sSBgtL8PfMWOQZB7vWT3nUpk
Gm8hFRi4/kiXiGppDykRHiiLl7JfistOHhonibQrP8yHzaT28aILOLQxeUG8mTDGGQzCNWQSGIWt
UGI1iscaZEpvp372EEXRgzlgUdJG8UqhVAfmYBwTYbTczs/2GXNSt8kEQh5UFSRXTvMlF+6qMETK
17OrIjtdGEF+6YtYkNC6epWwGhtyszkFHGOAYTsPFnvQiYdQEO4aSaax7jUBwQ7yGTFBN3GDTsxv
Yhx6FLh1PF13aXCTj8FVW0sHNNkPXVDS6s+aZyqAdcb/l8xy1ePsGub5u1IVr4KUEe9bVm6ATrKq
xMeiqrtljrms4se7aId6Arutpeshqh+HgdNCPMV2XABNrBjbD4ImkpkjbnxtWkasUFgVOf70BQ81
K7ttkeo+OkmtXOiaZwstRBky0exciyUbdSMuoj6+CXtyHTmbfDNSGKtez5o3+KW26kuCOjC8h2d6
OBCnMI0EoM7wbxNVGuBphfAgU+V4nL1qab9VQumir8g0l+J9nPeHrMX3PSEftowRW3ijbijrDyWA
dDWj35Q0vPxZbbZkC6EOD0PtvOpjAofE2u2KUN97LD52NjTfDa3mxzi025ZO7jByqtHl5soLiU/z
+uwmo7h3h0E5pHrwUqE8XUSTuW6a5kUJLFsVouuJI1FrBN8i67nB6bpAwbPjvdkZLQl2DT4mzeTE
3+8KTyQrJXWaMVrDCiWp2qPMLHzX50E3GdF/JkE2fovZSTqPTeKtzM7OQl7AMnLarP/eCeGNqvHf
96WdVfElSePg99tN2ZjkLIOfAb6JCsIZKnWJPJ2x2xCQFyqUyuM4dp1bZJm/lpRaf1LZ4e0ykx9V
qdX2aT+99IZvCwyAHT9Dgc30P14gg7oM5NJwxFRW1ibIAKfQ5VXdlBCrDNk7JnVEHnOfDDu/j1+J
KfK2eon9Dzrtrh5pBo461ry2NVnxEw3TV0QzMZPvfTz6sYet1eekSYYEL9NsYNfM7lFSGuNgSvpO
VktO0ZmIU5x+5lnmqZ2tVIPmyFMgYadvve9VMqgr1SNNr5ECluF2Jq3UXnAZe3OUjXWhBnW1Shvj
vPGkW2JiCRtQurs0R2FH55dHrMVOT72wkeuAtA3reZxwdiCb6Z1ck87luu9XrQBsTO8mN2r6TTsl
T2EQXuhS3C36QTNdy+wjBw+qRE5E1OwjUskjI7usJSOwlQIjidY/RDkpjY0G5pA8qGUmFEDXM/mu
T6qzYCyvxCS8NP2usn0Aw4AYRBwkUviSlsNeCQF4kVjprz6vxKgpP0w95oKPrpuILcRiPvs2yXw3
A5NKIRiZurBQsAhAa1f9W7UcbdWKiBbS/nSq93Yx9IH0Cn8z1SsFwwwKzaqXPoAelrOBvs/nX2fu
Eb4f4vz4Oj+vQJ38vn4NQgInqcjqpVURgFKT7ED6zkRULAkYn19JZRz2y6XQdKDtRDJgUst+vJTq
6yOxwxB/CMPJ3GkMhMtCDDZdW71kZCviKA23fcnIoDIBPxJOtoj1islL4Ia1YJPcaPfSgL+jljYJ
jaZIwvRZ56vWaJ+HrtvkFF5ynzzlGQMIwyfWHjqXMec5tchick2+1KifaaOwcgRZTN0hJClZC8Eu
iKan2O++tVXt0lGyhSzay4P52E7xczZ2whcanvmWnt5yPIJo2FAqKPzPx/uQiJQfqcl9KGvJGVpj
YWnXn9/qXzGwvDfvL3FyKumGQRyMlOy4djs9l0/wMZ2ZrZ/u9TP0kavJyV3Owl9JQuYP/tkXO+lH
mxJ32oq46rgtaPitUWfbDH8sAEfsIq63/Pxb/u4+qogwQMSAlkH38fE+aoI+6tQsDG1k7RA21WVB
SfbFz+N318DJQCokCmje25NTlwAJI5EmkERjcW4052H2Q3rx7z1qEeBtYkk10RK/e2L2U/P0P2B/
hs14fEq//6//uX5K6uy//6v+x4n3h7/n74mLJM/eR0SeDE8UjTf374nL3AMATqWKmkg68c+zPiAh
CyQ9Y21Qn7NX8ue4BRPBDPBGsiPrvCN/ctLncZ+838xbNOQ/jG1UdhLG6x9fON8r0rqohWk5Jq9y
TjyRSPiJNG4UgBayUK4sChVftNalFy3LvN00k4UTSlvGsnybptVVGUZXXajR+G6uQp9qFe+ERjGR
+dO52hFsawBzgRZowLjLPIMZeXA3Dt6hJ2uTnejWBNkIK4giym9WfSEyuPSdeJD3ARFsVk3mEbk5
u1DMZivdWlKb3h4CQaDkjjsnmADelqonO1a6tGauSzwTXkjcUVZ638ls6eqLBwaG5ic2SGtXRdJa
BxETjpq2SYDGFDACYNSsy5CzgCZdoFuyNnLeMuLQ75U6715lDemv6F0aysU0Wpu+z2019m32tqXZ
Za9VwUldW2lsnhgZSZdalub3fsicmoS2DvBf32q21O/JQQpIfPRIktKUs3COAhDEC0t8qoWzJOpX
UqMc8yy6rkiiojEv0+0jksj0dxg2buO8yTdFwsldr84IL/cL87IYMg236FOSrg1fXdPe6HpaAfrd
KMI5yBnz6n10ULtd2jO8InyZjKHCu9JlEpaTe+RrizbnKZirlJAXCWrGZJZuCZLPMNeCfx8Gyopz
lj3lnpuG/t1ceNGfLswnQwB1pHhrGi4k0ICnFDUSAX1/U3CKHgio5E/7Kz6MJ++iflEDh0RvEKQt
t+NMmo390RqH5XeQzHalZocyToEAVIBAZ2vmVKxypbsPGwJjxsR30Z+4Q3gTeTySIIZBUXTQHTT1
PAvp8gryeS7SMQqTQ25UG7khM9vUgqVYjeHcqd0Hw+iUACZ6M3QGOdnqFcJBjLV2QlRVncxMat2N
Wkyi03eTYL0S8HYYHKzUXHcJT0LnlDk4sv+kQHZi2YfWFG07n+w1BQQlDdOBHlOIMCmCT1EV6aq2
prvAy65jRkNNL5Ku5y+V9DYZfduywisp7Tj8mXdlfd4FL6Kn3DQKWkNL87ZKp35P8jSjLHw2AtmO
ZOtSF9WHMeJL4sApsmIfmxNluLRmrLbtR7hNRa4uq/Q5FIpVoFa7uPfXWgitxUuFb4kUX0+GKjix
LkE7uXu37p3/2r07rRlZOJB/GeQAS+xWfJCPC0fYi1kudj5svTZ2LEDlQ72GN2hzvGXwZn9+sdMt
i9xjCVwxkkwiDFgQT1apwovMxphEjurtKo3O/f6LVuS8yH/Y5rkAIQ2s/8aclYzN7+O3aQa5GeUM
HGHcaG+zRgEApSQcArnehGqvLBTSGyUxXWWcWWJUPvSjAk7Ec9SSRUMw64ulBkFExhMVhTHmJc/7
YXb7995WpR907Vkv8EkDnaPZl93zN83B3xsqQAYDiZiqzLY/9rSfGjI647pIEYomTJ0dCD8VDAZq
Rc1A50oO9hvO7+eWasD5xxM2gyzQ/Up/sqWqxmlXm1+GQg8eOoaOY1NV53ft3WkqbXO5SEtM72TK
NEtFJq9YaN0m3Bt229N/IMiGKM88exlTMMl0t5ZDft0vp6uku6rE20a8TdFT6eEFYgBvmm1iCyV8
7QeafkCfctkJNZd8OZWBf+3GpJg6aKeO/REdstza0FCvfO0KjbQpLATTjYlbG14kj4njuaI8teJ9
ML70/aaLzgxe6eyxTTY0a6TJDjCUx5eSdK5PzjDeSlBajIOsHIfmWHl2IeDZ39E51HvIenSSlhXd
bAemfSQ+9zI6sLNAupSHVdQbh2K4rQxcWfQfJ7f005k+FcGAIhDtrDMvTPWuHS9GizBkW30SzV3h
EuWKc30B/r4ASjNwUBpRk2VuwpEezz/wmkE9RI3jiYcidATYNhBugk1Y7otsXYTk7Nwxkc4rW4K8
kF2HyF/BXj3qz7UMTaC6DAHoRNFV0D+iP9lYwZkJYqcBtaPnj0TILqpoq/o3/BetQribLR2LNbwl
YMx48tYYflWUoQk/cVsQ9sIcRfw6ESXKRHBJnAgytsJYtA/8M29skEPKMbhDQmcWAKxcC91YtmQF
ty590xFShtPEENjAFBg6+lvwWd1u5eNgLrbX0JfAMHkbj4Gng+zck3a+7IJDjyixMmIcV2J4Hgpr
9BLcll6gr8XmveBCsFqNdNHszI3+gHSvyTbVN40/2Vj06ReCQ/ozNNfvaMumbzgNCWE1Vv7Dzkpt
31s14QHRg5i6hAuoAJRBOt6G0aK9lp7qc2Gl7uOX9kUpeR8SZVdpC6Ffe2vV3BKlXWJf3FUXBu3Z
o7yHFTTY7Jtqt2i+xyj2GFvLiCMZCYt0tZQUe0B6qA56d27FzxpFg3GUpGLp0ya78KQlI5HpxkJ8
/yDdME0Yr0rX/JbLy0K2tjq/CqRofnrNo63yZT8RSmor3D7kbsjlVFRz+zbdiKg368UEHffRfza+
E0BKuCVtWcSDmgNDavIv4mBFE6VCl0dk7RIj5RHzFwlQCaII2FQvwWV7rbrpGfMPEoCNB3mt78xj
B3cM4tneu8FBDcntHiuRo2yU84Q0XTdYSQ+JAPDaSQNXPprkANY7mfy5s+pIxB/FkLbUQLIR88xE
a856gFBmLn1S/SC9cH5Fgcm45EU4b9dMyWeGsT/ZUuH2hY2gASDLTfpA8h8OTsMpeewIM3sENrYs
ctqGfb9Ir8wdypZyYXXrtnDgxYCZf6adJrWLCmYSDEiatfEyJHN3UxEUCjzxYbwDVIyyIOicwXsl
V1QSaaHnyGAQ6EcX3N65TaMuxHLbp/dEABNJkaxlktTt7pizNjEIa6+zyxCuPv+2tw1xWmS6S9Sp
VQKWrGYpYnvWTCIssRleF/G0WBszetBbsbwaSOLc9Xd5g75hae3zH+aG/4RdE9/CF7tmFmb+P55E
f2y9b3/Jv4bOOC/Q6XF41BR2wrmZ9WPfNP9SUdwZcx7F7A+kxvq5b+p/qXg1sEjpBk2DNzfvz30T
JwezavZMRSYZzPqjfXOebH+owVB3W3MmBRs0mz0QhI/7pi/0sR94KYhB0TtvhkzcTz7J4J4mrMKg
JRy1XxF/BiNHwPRvRyWSMggTpA/DEt0WMkMxYuzh8w36HUXrRmfSY3v8+iUzre0x9olvSB97xrWk
747yajTJsRQ8OLWWnN3GU3ldB7qrp/lLKDfbCpxiGALxq5N0kWbxRvD0XU3CfMvUdNQKJjbA6i1g
9wJ58MQU5MHE1C9AioNnv6iv+ha7Vx5sRIC1AFTXAcATD+69186OZUiMjezEprUy23SfFPK+aOjj
IX/pusiphICxpHQXjIdaN0kvB2IYq/s+8QAIyo7AYSZPJrv8P+Sd2W7jWLZtv4gJbvYELu4DJVGd
O9ly+0K4Zd/3/LLzfn7sDLoqsxyKPPYt3McCCglkRaRpSuTea68155gT21HVrrJURhHW7Apbcn1V
vsh597qouBw7+7WaKmTruXX0wjc9rG5rEK2FfdfAVjVSWKjR2YREwWn8Hi0dAe5uqkEOHAuGpXXa
Bx+t3BKlHuHtaDBtHhPfgpfKEMlUmOhawwh63yT0YAraJRmhx9pmQq4wsJcbFMmlz+rWoEn25cBc
ZOrAyL2fyUjlugtley0VKgEhlv3mT+WmIRkFRbT06CE4HGm1T6TdlCHIR5Eeqq61l0Nhk8NnP9c5
yhW/0i67PLTWYZ5EtByrDzXNl52vsbCVkmGvcc8fqNPka9UG1S/Xkn/tlQzrjNIzz9Ng3t6mhGwu
C8+x5GWmmxBjfPRKNPl5YDFI1C3M3jajmF5zrXK6kGRlJ1s+fyyjMrQkyH4dUrCQAU0SvCLbIPhB
CyLyHIYJ3Du6TynUnqaKRoCUIboJFQXGgDHaN54X1tdDr6iIRBHp1cbjGNjnKVjANm5XidehFSxc
QYfYYmyZmQaQy3HdMCmv0n41pGDUk2KvhCz4ZoN6vHcVlElhwCwxFbsyzs/51vZ60KCF4oka41cV
QjITCZRM5MoGRAeQWNDbOdK4dNem6a4KLVeBU5xA728zAiUw6pYM7KxBpSiE7mNiAKihwGOxJ/py
NRTVJarIbQBGZ2paUIQZyd/tknTWZZGSkgCSLRrMTRzwQVbpKgiSdedPqyZnqK17e5Xk73KG7sjt
R88G0WmxO5btlnEsvZwY9Dz1aA0UiTN70iEqZCwWhrcq1oipsxeyCYc1JGF9AuMU1D5+gPaKNvdF
Uk7rvLPAS2ebBImuYZBILotHH65HKeuboUZhkOcJZOvYR9df65AU6vYijGR8FW3CNCsm3Tf12Flt
uafj65X9OxuZ9tTWrIVs3UByxkauzpt8WJp5vCu6dl0iVO34j9axLcyFXJJoUvgA533p3BroElQe
z0XRpDdM7zTvvvffdf2sqf21B/1ophoP8yuL7BDN3EdpDlufqTxwH/I+wl0jWauyotbNwo3IRlQS
ZroadU/bi6C48nD0odaLSVcgSSXkVx4zc7zvafbvhIacNU1HMsVl276TBGhw6GWoPsV4OXHk5cWl
OI8zjhLpSD3pM1/yYNAQ6tdlmWsBVUmI3BjSYY84pKCMD/wLtSDlQ/WCZc78YsE8DRNYXtU3gdrx
hfmaCzUhu1IGMkg8mBRu26ngtuqrQu14ofWBIpn4hIDWURdPF6pXGSstbfsndeorpwqCY5YRDMPY
/UJvwlczjKeD0WWgObJggd/F25WheRMN1dYOx2stD8YlKKQEZmz13inBzawfd4YwDNHeoTJV08dE
ky5FqL41GvHR/dRcjTY5EZYdu6msHVvTHPaGBW4gF4Yb+sQ1GKNpM9rWWPk0/rZXbIl2JsC3pzy2
YjV3bDx1kaZ0ezVCMOH76A7UsPuwJ6R7sUZHztaXlTyuGUsWTk9oe6a1twX+j0DtQy7Nmy+y7jFn
pwXbYdzYksynomvKQiej0SOwSy9cZtiHzPQflcSLN2aDojLAVLnBCeM/xJWxS83gaES+Kykj2lFV
fw8iWNqDHe6Ssde2oq0jNxo9LCapLZibd9ohtFWqt8i+ordlOtpkX1eNIJLHl6MXJJr5km9a7ASL
F+rW/knkJsWqH8EnyNOtSoYZG/eHgtyxj+S1BTvMVTLkNy1qYLjy1MdRIuGDkrpmhYIxPdatKZ9p
1nCjtuFl3bR405NJ1BF371/xjnI3LWxZ0268cz0lbCMwzekfvaP/hAqQIdC3FWCYJO/Vf//Xt0TP
2X83/5i/Wif0RQA96jqJg8xf6ZD81TuBSsSfEAgIqUaZ/+TP3onxh8zkAnXh3NLQPzGgX2pATZct
fiAgJjCS/xaCG671SQ04dxUxejIsoaIUFKm/1oB2H1VKloFGsoqXWsTvlVaeIxq5ic0E/S6GbM2/
QKVHey1TnGLMtiS57hpEfXH2Eolb+G5MrCcycGakmJEr1530GA/echzst65Fz2JxqjRYWEvaKWGn
3gu1KheliVYae1+sPUnxo0XrVtH2PQzdJFaWoiPHK2NIi1kOE4k7WYajetD5OFCaBucyNU5vTTW5
GbMSbrHBgFXRIn8R2iUSQz6zo5+LNZCstU/TFEikwoKlezf6kBvrZE5Sqk1xF5nhss7UReg18Krg
Fi0aYaFm67cgjDcpijpluI3ScYFK4yhVILKrg40/LkblQPoqwbFKfJDU7nZQe6oMKzzXx2QlRIBR
zqMBLkKSuwqEwz6hCJMYZbpIztSGzZ00Byck1AdVqKabXhlpqnSXZX6lgnuTyZCScGq1KlI+OF7v
JoEMFTLyoKEJIrOwDxkCK2NX0qYoYwkdPQ7yOdghucyJeciIe2g0+zIm/iEhBsIjDqInFkIPOIbW
DwVhEXYT7nXkzsOcr0SYRFDPTn+68/JLUF75Y7mAwLNA1MlBtD6qBfxfnJOKZ12ULasTvrSC4Ard
B8XH3Dkm0GKsabro97V84cnvHcERVi67EUL7yR6w9YPOFhHBQObSlg9dna+swczddGb/a17DcX/O
AxgJBkjGJryJAq9dQRrC+DkPn8qw2JS4HMos3nuFcvDoPUWMqybGVh3jq3CeY8UMtEwGWyoDLgBO
dJCt85HBVyUbBCaZFxpxezmDMa0s3SgYroQBw5nqC38QN4toAZnkSF6FNWEgaJWUMAclrLaBHG9a
xO29Hu29wX4MA3+fqj1df3oSqnT0rZuqjfDxDNDTh24bUHuuUhiIrZZuDQmloGVQYcaI/ugcqDo8
hS5MV4Ido46ls1wyLk2pfqWOcVXf3gS87UADk6e4ItOnReJiVd5/zPFc12aFwjdN7ei//6uqfjyg
/+PH/HNxljlrixkWQM7BDFr5a3G2/2BhZlmcVd+fres/V2bzD4NVkm43J3QwvjM65c+V2fwDOoes
cUQ3MdBrgJ7+7//5BUZYn/z7V602G8avZ/PPFVkmRHk2aNufCJcvPe2s620KEJ8xMSfBieNX2U+r
Lx/P3wyUfrrEvDV8uYQcV53ZVFxiSDLWRXvhV8fvr/D7tHvuLtD8UDVAGnMj5PQaalrrkmcOC1WL
t70eY6eemO2YlM4EVkRnQRTznjcdQeRarK3kSiloM5Y0NWXcWQAlHAOt7qoNNPxqGs38SZJuYNK7
CKN9t/H8fkddx0s8SPcEgBNvN1rPdYc5p6ywCeVuU3vVdprgDKOTO3jIMr1atp9yU3lM62YXpSXA
2WAgUVmX40t8ewfL9y6iopcJRWNRSOtLhfnrMLUbOwrIU7FRecbqTaBPpL+0KmksyqwihKZvy3W7
0npUrOok7dTMvNEzaVOa6rHjoONIo7eMmvKmqSTS2EBp9qLFb2SMpVNLBZtSm+yrKaeDjFUwNTWG
yNMyDJMLuciW1lC5Vqbem1InwcI0nEmRHm1G0aIm56Htguumix5Ko7mSK36WkuOqHpXwVRsIQg+6
YRNX5Ewog+A873X43xkrJJzyNPO5861LA+62v4CwRI8RUt3K6voN1L7VIKv7iPQfrNHVeTsbIDv6
2AQI7KSU1EPTXoZNvDVT6T6O9ZuwMJZJNQdAlPKDzr6gNfqqyMNFXBdLS/Sr0Y/fynaEqdrJLg7G
pY+NTZW6TTzaR06MFPU602JjUpkuy5e2Nu4yS75QrOAlrVqat3m4SuToPC30VVb3W2+MDkWCaM8o
1bMyL2aj3X1dK/5NTlNIRYav8+Ljycv2rYK1sFJ7xRkCfHttHr8hVYRJjcQ3lV8wHj3oZXUhmTSe
OqVxwpGgnXgQB09DOJh5uj73GuIl2kuS/0JvVTPYCSWOx501MYeVr5uw3al+vC3a/iyxa1CyzD2G
nGTJSSjPedqPV12jYJkoaP6y1e8ywyhu/bK/rIrubYgAnRbGgdilNTPOZDuqqmvGZrw3VY5Xk9Wc
g/dMFz5dFQZU07Ooka8VYQOZJ6I37mnpqyZwdshFXq/rrurOWkTMg4PWQ70oVcu7obnXVQtVr737
IU1KHxEkD2AZ4ehPpzTZVR2o0sTI3uuJxLaZRplO8baOy9sOAW3ZpRPph+RyKAzz6R6btX6TWMQY
WdKNGXquQOkPJ3aNKwF9Q08TJs9NDmO9uAF8azyZ7QTfrQj9AZwzcY+RHWgvOKAj17crIjfLJgdc
JvG+UHOVnW7Qv1II62zt0cnRth5Cnac2n5r4talruveySVgsE/2lGs68+Dr096YOHfxzDftPOM3Y
M2vwmw0zT+rm/aXKf+pozz/mz472bBrihEN7mn4x//zzNGP9IYQO+50QHzbUmS329TQDZHdWa3IQ
+hwG/2vPNP5QFNgf2N/Rw+Kz+vc62jTAT3ZNjS+d9ikuL/RavzGIIkyBfm6Jio6hDIhIQrAhKdlT
kGX3+EU9N9cxg1bxjsVIc4xuVuDTIuzl4rUkSDmOMMGWCS+O/KCZWUy2Soz/OpnGfU0puLZUUW4C
maawUOPJqWzmSH5v9U9TMhqrnt5KSI+loNdSzU2Xcm6/CLu98vA7Yp6iwTi3aEpRwAenawNkF2nT
3MhJ5pZONjd30PkEJD4Dhp8bP8rcAqI7tEfpvJLnzhnmeTdlrcDoPbeOzLmJFNFN6ue20jg3mHI6
TUkwz+MmoNJy7t8nn/0oPc+GBV4na2eIfLq35sZVXjNZpJNlzy2twq+ugEzre6kKspVC32u0/E1F
HyywABfTF7OYJPUsISNL70jfrKd/1iDzneVb0txXo79WMvACzDkd0lw5mpVsOwobDFBiKV3UCm7M
fu7aFSPtOb9Wlwb9vJq+3jA3+LS51UfTla5fFFMGe2WbfFRDMpBirASD08ytwsGc8X7Cu8jp2sVp
tglDHMV56QEssCOWJwTlOM6YxIaBuanSyc1Z2+GDIwsCMGNLmtMY2Y5/51gBMaOwMTZTa0jlZqiU
51oh/TEVwsk837UwLgV6ch9BP2/H4iklVifEIR74wfOcOCDRphNznmqs35kEJkUKbAFpijiFZi8Z
9QRGiutIJnK3yrBtdF3n7bxQRvyOXVtLruMkPFMtLX60PV1sMp+9WvQpWS05pzUvm0aCjZA5KXl5
gyIWnd2M6YA3Pl00vbDnKL6esetgb4tcuimn6B5g88TsxncpsHqHjUZZpnJcrNVEmq3yjBGKMLke
xXgT9tO8o1XZEpJ7QQscKY4vyHIWvXQXlF667NVplyvdZSYMWOq9acFCAVXfh3W2RaFfulOpbibi
nu26X1n0DKNCFQ7VdMlybZAi2EXuIIdkDbV5QLEzYZnqcZQrCM0aub5NMEtoVDORxneZEJ/AgdpJ
Z2dFjYBjMh5CHfNZpiZXSWLvbRnxXBiQKGUnh2lAJK/KzUUjyFHoDfpZgqojkO+ENwVME0ieTTrF
EVV6lhuMR/s4fC76ftUoyrXoGKCL6cqraHOqKQHX7NVqQZPRG+YE2hBPglHeJZp8IbWEWvv+nu2O
pIWm9d20GFpwdM19pUYfsZ6rDsrxszrB5DjyKgZTweMVWYCcfU1zO7M/WB07oZXot0qBpVxPsMGz
k1IW0SORs0NsguYX3aGa+FiMMDyLkoLzsYorbDCuO93PF6bUbnlD+f2s+Cy17MfGZiBhk+rRefJV
rKrQrM12602ATIuENnYtYV2JqoMFaD4xlLuhjy4bX7tFetceqsbkgM5WCtCmUYhS86xD0gGukKTg
EnW9k5rp3ihYvqgC0N8tJ+xYCi5oTbdvldi6jzzBIVVfkFXjaKgscZnBrkdwX33Udb4wNNKq28Ed
eg+orHgcbKx1kU3TZKzMl65EhJe0hwknhkMwc7r3Uyug+PdXQmOkofX4iOyywD8ms/ZAMDLrfZI9
sZYtB45s10EQkHVEHEIp2fHSiOmMVsSaTZJZbsMx36tJsNeBAEm0C/qkVW7yTH2bMmM9FjSOMeBu
O5tgLqVsH3ylfKzG7pmvAzNJiQkpRz+L1+FIiVosSdRxtSbbA7w/b7vpEJDQhMxp6yXatYiaV38U
r9ZMN5C1epel1srKUK1ow1EfhrUAzVTM9BEemEupDC71hj5BpT+PEzb1lMROSb+dn4WcHLjY9kZa
Su2VYWQPmcTYsoVcagQu0XYsLklsfEzSjGVLhVWRa9Wzv9VpCqcg2oUSOpSkjZDFNCryGJmhWMf5
ACnzKrGs59TGmCdjVLXLAUtuguao7CVyxEZSj3Xlkr0AaAZuiLp9CXSAUF8qir85Y/7mDKGtqHOA
FTygljyfiX85Y6Za0hOsQWh2YGXIj4eNnHluIJQFLpyn7y912smk9vjlUvNx98txVo26uh7GOZ+b
rDUVgIDWHmQ5+8F38ZsrQpdli2AibgaxGazDk4ap0msK+6nFkriFRo03dMsAdgHk92gfzujZL9gW
IDR9f2+/UXrmq0IBhZ+uwVD7jUtd1k1ieT7Nqc4Nie/blOv5mkW5wP63+DlM4LQ1cHq5ExMG5+qw
BhWMUsec9oLBVKPKP3QfTp+M00ucfI59Wil1E3FHUZ0/tWnjmkN2qcDkCTrzh+/s9Mk4uZR+ojXt
g5zOQccuxgp0bIgn8IX50CPV+/5L+tvLqMQQo+5HumHRTPr6AGptNoxFy2V0svkiTo02NCMZuOn/
32VOnvMOYAyBKVxGIFcryRKEbTSYP+hzT6Uhnx/ZzMhGi8LQYG6Mfb0XC1G33ag8AFW1NcZiIRXQ
y8qLVm92EnXk93c060y+Wn7miyGQgdnMUkFX7eT7KQqj6fNc4WzaD246IjbzB3aRLO4IgQlNCS0e
JuySFNzvr/t3TzmvkkDgPNtBjJNPUmPtlDoxVQsmcWc6GSoxzNvvL/Ebg/Xz3qw5g0ABc4vI5tcP
sh8ZC3cGJxJ5528yd7ZQEdJ0hgb+0P6jtftLC/Fry/D08DNfCmccEGz+AZri5I2SEmtS6nA+/ISE
DDfSeDXo5bmPWXScZWM8t4rDTqCTxFHcfd7mf8IhGQH6l6/0d/8R56/37H+3H/1Tbz3/kL96ykS7
wcfEkAJ7l+Han0dk+w/NoJ/Bn6jks+jqvMj/2VZm4Iesi4HfP9vNf/aU9T9M3kCk0rwYCk/Qv8V6
s09F9+wd/DC4JcrMq2bC+OvDaHp52UUtQOAJE/bgjQdD7s7Lot6rBcyaWp/OURIkjK7M3RQNbjwm
Ttq0W9LbdujYmqVZ2Y9qMicxJBH9Q6yTKpFJoIho7QaLIVpF9Gr0zGPVyJyxlzAhHfFKO1GFpCt6
kcq7Mexca0zfK0qj3rApclXHizCUz0KJtnmgBS2bh76NVhld1657LctwHTb3JbAQqXuapssxujLE
Wa/eq5yvHcRTioPVGTKl/UjU1TwFcrpi5yVPiXwQYCorga37SVYTrOVIMkH52LFEWnCMbyZS0ZDm
d2riPfut/4oVKXH8QHakRIFbZa4N5CZOy4rEHai7yJe2SEpu7bFMFlXgLQb4EzGd7AxWncPYIMD2
ZDWuof8z0/p/fbNPd5bP742n5vP50H4zS6hjTfYHYQ1kjvPL+YhfjZvUD35YDj89o1/X4dPLnBRr
ijEZddDDJ5APzXJ2XjYvKMvweu7wy18mCwalX16lv6kOf+/XzA8kZRTPIs+/bZ4uWXBC1ClU6N69
tkwynSUNG7GM3GYzPujm8nH1/2b6/G1V/rzTL9edd6QvtWJVwDdOStEtBv2Fj1XxnvLOWxi2uMul
ylUExxcLPhUsqCkXP1Qjp7vO6bVPHMzmoGSlFXPPInhW+o3Jm/D9p3q6D5xcwDqxQwT9qFbewM01
dXTuoS+b8vi1Vcwrqao3Vatuen3aSe3191f94bask4cnTCVaPBVX1ZAsIwTLxfTTXjovT789n3gn
NZZCdrrTS8ieN0q+4BL1CniCvYBflrh4DXeKW6QbGjvB6sfC+++WTOgqAqsK6y/Nz1+fFCAIplXM
tGpJrd7nTtrcYH8bZmdcabV0vH1xPqSlWKgFmFm8H99/qn/z5oNnNuF8yjoM588X6MuDKuktAt2U
IIOwmyhbWVW1/uc53d98d5ydOFhwrDGAOs+/xder+HSXbEHxU3s3GQi68odH/jOz7eSbmw9nKFZM
Ci4SZH+9ACFXjVpbsHTVTpw1moVsQ1+m7XMh2ZLTVhARS/s+NJMb0djbdKRzkoD7G8xFoF0pysGf
qXve7fcfrTJ/dd/9Uie7ISwl4aM5hZlnrTmcrqZ95qJ5OAeB6q/sxQShz6kuMG0sbm8aDlk/Wc9P
a2ze018+FEqIr596PyhKmmVcn0ICJh4Dx7FYeeSo+swY4Q/99PrMP++7+z15lIm7DArUHAQbLMeV
trg8ho6bXIbrYUGFuE0OvWP9dMm/eWO/3uLnOvzlwbJaCTv8fEltrbrBa+TSRF+yv7gZiWaLnwrg
v9vAfrncyWNGqKU9VPOJaw5WKBeuugmW8SLeBpv8Jjj//vH58WLzS/Xl3jTGhFYccW+Dq7rpatjA
jznrFjTLljIUS+f7yxGi8NvXpygsQ9jZqR6Jjjh5XEorGzBiF6SmoAAKDVzFJfBwRV4qgCZLs9sl
ZNh7XkIjFbWOCZdSlZcGWU5xKJY0IyceZz+/yKab1DCfAuVM6TwnnGk75qsnXvxQ3IRZBh6xXWSE
xwbwy5IpwnqcGNd5pTJv4yUcGgXr5VZRvHMhVc9FoGyn7KxAM0QlSF49YmoxOFJegTFHcDgVO7WG
LJOn771ULLho6ofUdWV21BiJA7tfj3bqVoo473N5BPB4Z8QXrP3zpen7GRjAnvG3LW18eWVsLsw0
OnSJ7fhlswSju+is8dCoZk6f8Cj0bYjMJpZ2+mSu1CB+620IqpRj5LtPTY1UFv0B/f5YmVMb9Ajt
JqBzFfBqV05YmDiaDe1tE09LJdBXmpFdYK1ZSeWZGB7Mdinb6VtAMpkhNZAcovOa6LjE9tdFXK2q
nvFDej4B3rGhkDQMYk1/OkvMklTe8rqRw7VWS/G2rN9Mwj8cxBx2giGh7sPJqTvvMqsHt4Ffy6AD
1/NCDumVjXFx1ppHXwvWEb/kJMRx8txY6DiQURLLl61qOvgvQ6JPk51ItQgzFXF6Q/UYMVAnYNjN
xpuWmhFRN0pDzEL+RkFE0ecTCbvZqgqZrJDESHDTA+52zIR64ojOWpMIy/SnXYWKjAo6x3l4W3Q2
h4ECIC3OJqkwWmfAPubZzb3aF09qU6woUoGrmDT0aehSXaO9sww+6FxyLK06JCGxVIIeeBWMoI6j
lWnejQA3zVelwVRfoso7dsaqrpC3MkxQ72R9F8kXZm9c9YicybvVqMqTABDpa2PGbA34LiV1FahZ
5KQtvKQ+QZdf5Si5kJpVgX4kEfcRDclSi4hcDuNtqLdP2kjus9YsIfoRvJgCWmi0/SDki1FKVjHC
Bkb0qoS0rgTceWyTnS8D9uW9yI9DJi3tqF33XYle0QSrf+NpPM15gHZuT+Xv+yG5dMJN05juhbHX
zKsaAKg0Xoy5ctk21+p4RlIxJEXwrx5jrQmoUjXeMx1zJj9atllyobUtRhFs3cX8FTOUMe8rmFeA
IaWR9zguruVZ6i8u5Oh+NC+QIbsCNE0rb6MRoKK2M9p0ETb5npzCM7+ZFqYMHT5Ab/4hrB0bHuCC
mGaKf56E6xa5SRMDpmJHTgz5QraSVaParo6jINM5/KB6o5k6QUbL/fOCd9Loris8Qmqm4VNAxMJD
fUOeF/A4DKvnmpIgFgy2RmZdyoGxDKRZ/IFioYjdWKYbrotjmNarUCuXXf+mmNfWEF3XSGCEYMHS
7wz/eRL54ATZq2heUu2tVJgrBvGmJrC5DbD4C5Qjdbtjn2QcOvqFEwAEtzCchNGFZDzM6QC5eA+M
LZDHdKUy/NG4ME70rYkej7woR46eI/5WaqDdkHe6fiybdUYEVZeiePDltdy0m04/j4LmrI85LgYP
Oa+z76N98CrsiANMM+QJgZMl0kIYeDjVZp9KTLY4wxBt4jRtsBCjvR4qcy8sXKeUj7U3uCNIfslU
FrUdME1aZw34SjlaDpq3bJWICkdfhtGHXXrbsLIulRwiuNG7JXh+zzfQLkKP9BiNjsE5adUbM54e
JZ0sg6y7soL0xhacvet32482Y48HJwR4x+dlJxvZZuktklVQdYeCmytK+Vbpun2eWijXh6Ui3ScB
u1gVrpGIbJDUS1iVMutpsPd1lG28WF76kbT2OnNVN9d2ctkIYsmGcBuoMmz18tEsBQilGpCcvo5b
eZM2yWVVYyNuunUYvUlA+mrSfDMx8rj72wo3pYQVdTrPtfws1AKnin2Qywl8PnmjMsPCbeGk3WxB
UFcmep3YgqANZbGbhZ/QmEbiqsPIvkU68zo1h6RpVrLWPeTlRwgMPVFfFJ4IPoonk9d/quQVZhJc
Yrhkp6nFkatDtwyqZxw2y7LuORGNm3yKN32V8W6oRG5k2g6/C48a9p8CjEinLnXvIeZfE9O7mEfU
LaCJXuJVUHAfkElJVPbkw/OMmCQmE67RcsI/oZblZT1Kj3oePoWlBJRYK5G9ai2/iW/v4lb/KDqN
ZXVgWozd2k+8hc98XdaQu5rbkG/Jem7Z1gZfufWTctZRbTprKeSRnWZv5tcqI6eMkPNISAurRHwG
+GMcGOAVFkjurkJVVZvqbYXJukNKl+h4xC0Zdob34gEzTVp5WXGSypR0FQ7pRYPMIFML0Kv3OBCp
SbN1a39UmNA1FUKkHwXvXiPumz64YsbsxmVhrIw6dRNJfbWhfiwVv3EqJMap96JX/KASvokeAf1u
XNFYTtM9B7xjiKHzqHTKFk9wuvbS89ortxWofgtGJqy5lW+XzDdidnjW6lx6kP3hUgHcN8j9lRSa
H0WoLgPDW6ZJ7Hq6tQHr7jvk2R/TWr4N7HHn88WEIDJjwn0hjVyMMvYnWffu7dw6DM2Mpm1WUbgb
rI82e5BD/p8oBIsa2Dsr33IUXBnBSDZ6d4iskd8ZXCvvkJh7SggHPWM3YGGWE4K2s008SeicNdez
LzU29D5+4uFiHnUnovcBgV5Q3onwqI2upd+S5L2cZgnKdW6+SGSr419hqA8p1MBNXcULtZmQdyC9
t7p1QhiOpC2zDgRod1YO44Jta6uU/qLBVKbwCfpF7da9twrj25mFoeXyGyNe8kY+Mn+X8YEqeG+G
sF4FBIKn/osuVYpj0NkvB7pyajgXIc24zYr1VHZr0wzXRVDe1LPfqwh3pQgvW6QVmoVp+mX0UOkl
LnztN2G8jF0BMPOdTWvhtVeThKSz8jc2WH2pvPB1zhmoroX0FreeG0mXfsf3I5G/kD13JboFk1gC
9vos8pdNlLty+24HT1J5VINbr7ivbEJ14tcETUyp3ui4wZVX0DSLrN17rUpyT7weM8FNvSTQLTPx
EVXjWaiajKN9plbdCkHHYgqsG1JOHbW1VxnVmogGKrVwq6XTpsZfZKjFbSyQDvjz1NqrrJXqTVsr
5Rg/iJAKpjNx/xBk1jK4RTkw2m9tod/FnoLoRuM/T8lZQIjhySUDZFIUJCwHLxacHgokonFaxvDt
ski6pWXvFXrwob6LxbXm0WuKP9Ke2NXZYtg8aPMOH/oIDmsnj3no++6u7vN1Che5GUYHR0JcqRcp
WE/Tv03EQ5iZF81cwfVoaJR5PUHbYyPYr1ZjYjlCpmVZnCvWUYkfjWwfU7ZHA2DIRnaVEMkjERcC
5vCk5jthwG3ILgdS5RO0J3at0MsInLLizWyfyezxlWDbUj3ZHSHe3pNZhUtfXOCYcmx50zZLD8do
fky6x1I6ttax8HYdvAM1E5RVHgay5hJTAh+xfDayaOXs7n5ruGJ8IMLXMZoPycIORkaTiZk/9f3L
ERKMVjVQFHDfKveDr10Z3nn76ZGQz6WEQA6KvLSmOlHXMcQj4XHg0Z6TkLTA7t0sLce3cBXUE0iL
2kUbA5aDLaQdlo13jaUCtcR5X93wlNJr3aRe6ihGf+8xwv/+zPZ7I05RaMwKSzPnyYx10ukLZN8E
lC23C5vUqXD9WpH+bqNVdZtmyf8+L/YfMYKZXUnf6BS78A3lxU+RO9b8U/4yXREnif5PpmdHg24O
VfvLdIXQn3BAAnkMQDbzYPPPGQzJZsgUidZB3cgIbf5x/xrDQF7Ce4wf/5/ixhMp/3fS/s955tdG
DJ4rlYkj15rBOOI0KVHYIq41BV6NvE7OirP8AhbL+IS0edncW0f9vEVv7eRHDJWke7oyFJH0h27C
Z9vy91+BqafCoyk086R5MQaArtsArzOseTc589btOnC9s2KFImWLucv9Kb4QBehJ/+Ifd/2vS/Lx
fu2XtL5uxLqN00zZUQIv/KdhE2VO/FTfpof8UA/nUuaQwbGIg9o5Ls2Gv9cRVtWuUVONj8mjUTPt
2S4khITgS5YtpwmEfxKQUYtOwrgQPuv0gjkPyiLmQUoevakPged00F5Z1mT9rqXBQAEffqiwaSqK
8MbtV2KJZYeuVHM/oaqIV6BE+rXhKA+rmKSs6/S8xZzmL6bjgHof3747LsaV8qxGHAKO54iGDCB8
1ujMcnfD1fgS4zWmdQyXAyrGc7nH3XwgkAy91DG7nxqnZNnaDeEKEYyis7GuBoh4HYbubUnoECuv
jBzyJhCOOy0ZS4MBcNhHl4SMrZozbXE8wgDcVZf+DuiMccV5y4VAmt8F2+aVvImt+mo+dGhS/oe8
81iOHDG77BNBAW+2cOmTZJJMmg2CFgnv7ZPNfl5sDqo1v1isUtdotgopWt3qboKJhPnMvee2O010
wNDgOkWR0Nnn87LGv+33dHeiTdQAYLPOafeCra2l9bjzUXHxD0uS2zIn2iGA9DuGdv4VNJdVvQsh
4zIXPSpXxL5thXX+2KcvBjawq7K3y/20dQGoO5Ids95Olv7G4ytQXAKldjJH2vBZnnLffpV8Griz
YjNNLdNiw8AJSLy7CFqYvqz7h8CN7kXBTlZLroCPKe8aQJz6Ir+M+2fr7YD39VGON8IVtGS3f0Q3
lb1IbuIJnvzOfKHFerCGHFSzTtRrr92CTQbbSl794wAe5lRWG0LnGId4CV/jSoHj5KR7fpvO05jh
+XJjH9gq0shDdtqPLszTtewI9mHynu3y3fD7jQ/sTkGi/6SH1NvFx2Egfw6gk53zol359OHg94dD
QU0SPQYKjEZnfuCOt/M7ecVmUtKukg6r/a5WgCDKhB+9D9KOAweZdagYeo37dHhrQNMH61bfttXK
QLl3WSuQyav4bcww9NIywZd5atU17VPe7ERa/oseOaJ1NkpPlHwmhChr6DHnlaldy6ob9JhgTnm5
xTVoyS+asKNKKMJNHPu14BaWh7xzirZSu0nSTX7NSEkPb7htIBLkCrLj/TCcKjB9wQow1Bx55l6K
vGTdr4vi5ZHABLE9LN2tjN7SFcKrrqwgNtn9EQC9iektRbznAnSwPPhE2SOVcvaYdRsz2BAtBVu8
KwmC8khluCQHRb/r5GO95O1h+4QhxAteLol7tLmeeg9LeQfwiT+fs2oNo9HJADdRAQzyRt5Znz1C
Sc720K4FWD+YUsuT2kKX3M7h1cD0DBx7ei0MB/mWBBbiATBVMgad5nOU3dBCe0HUc27r3UDPr5ik
5kwVDJBoTbTYlWxegb33LwrXvJJcVwj9OgMXhEHMbCS4pQb6L2p3XWEeI6BbTG8WhHB7CfEbAQUq
Fb+IL+dxyhwoQ83lqryH2ghsInk1xdW0lrzyXN2Nq0kaPc3pNrrk5CdMmbojC6E/qPc5YTvQL4SL
4pktBR0BgcxQocRDRaTg8vsovDa72assl4QADzJSRCKN5EktuVEEXbxmpQeauTCe2phAQ6gUG1E+
CLbuAY3o95kvuBLnNrn4u7D2ZDTI4b587kuePcSo2fHHPyuk/4qiZbH+/U3R8r//V/wh3L280JT8
P+S18rP+p3RRVB3Q46/sWvkfi8NikUjhF/9BzftSuvyoMHWD/YDBJp2q5l+li86/pFo4IxYQEc70
/6B0kZTfvMUJJWQBu+QFojJaNj5ftx7YDloQ6TOMTVAyepwec0s5qd340OBnc1uGEFPPQCZsPstq
mzWXo8SID/t49pjKl11IsyWDJSPLG+LMtrNi5BpNPIOQS2qiPuttwCvVojc0R8mvk70hbDT9rSd+
Bu8GD9EJ17ilZQJaeHMTWM0hTOZlyX2QAyTGRkeUUi1XjpiJG6UeXcEor6WZtWmDWyKasDAlWM4M
uBmX6DNtWI5gWIgkFa+5sY/xbmd9eRXo4UpP6Ooh22uRBZxHJRxOPl8KIgnZAGf9JYZSRzB53B3j
FBN6vwCJIiN7ivThXgfVZ7AvID4CTGkA8DnJ1pE2HRP5I8KS4pg4rhJAZS39usxYvQlpctWPsH64
CN6Qb6Oi2Kr6ZRPX9e3lol0vqTDgOHcX1M7ztKlYBxNSw3QE2hdPZGrJtUl6Qdxkj2o78cBUDxdj
8o0GK2KozuuhYhDVDPVHUNXnuEzXWlusysXkHYzCrdZaVzOQjAyIL/bJvS4MH4lgnBS5Yz4gxXsz
7nZDKbw05XiL6uyt16rbbNipZbSZDKoY0TwZGTl7FjZPbSajrrB4INLd9kfmDtKGoczF+e9pdhYJ
4N8+N+rmUqTZH0xZOHK+PDIgVnN7k+Gsy2Clqaz/p9tRLDbuIh7iH50LfdC/uh1Lwt2sQ99EUIyc
8+sjA+U3amOG4bh3oX7+J48MqJ6/Kfw5yqKy5IB/eYS/PDJC+rNAZKEFmrL1BmAJZnMfWvTndlq4
1stgXgWiS/xuGuwgRO5IfWQdYM+b2mcTUvJeJg8ZQvWN3F1ZxHu61Tapziyujq1v4suYGGaa6UNZ
UEOXzMdKp8fmkgYrYQHliXeQrhZEDs+Ox07nKUKIpF1lO9lw5Gf+yRFCmOJTw7OiiA9jxc7C1lqG
cEvQeqk5FQ3BAWOLdtu+DTdK4tePqaugog83HQEzQbwrPirHYlKpIPktVlLvF6CuqPTYEwCcvGaY
pBVrccC7aUcWdzsMwkJng9ixiQC3sBoE/MN+xQ9LKVJV8ZFpbTUC3EqPDdwpLzA9avS7RZxwojCu
XzfmcOez/Iw8OMpXm82EJRm9FoYg153Lmxg0WLoZSBmizQLM4OwfiMby2fVVj+roU8Dwx85v3vqt
5qU7kmt2iROuPhLno97p14J3Eo7jQ3RTJe7UuTXhqJJzpmL1yE92M/vg8oeAaC/WoBo7X9uliK5q
mye5EvKnrku8lW44sy/DE3d86GNU0AAsfFDMWeLbtj9RHgvOeCJXy0vXdgikY63lrg3Xc8t80A1X
vX23OZHKWJxUj4FRuwZZSYMFhNrPe2pBYhSXKBtKWOiM5k3oNQedrMLpXSHUeO2L5SkoXgpHaUZ7
E1NX3l29HjBX0ZbYwBLpsYYDxGq7crqUDVX8Psi+0F0L1tPlqm/IXU3ldU0ViWzZudOwYd/ol61A
hU2ayujoCAIFYRfyoabElU20DLY5HKzuGNo+YTXhUHCUGCznLS1NeuBL7a6CJ63/hDTK6NNkFQQ+
6ayturcpPH30MQe7k+HVipio3oTx6s0YsA9j/eNNubnBmi/TiWR7+bJKgo2qnWdP2WKtGxuo7d44
Pzf0YOIaKaJ2M/gNLo7uMJtwo5xSupHGZyleL++YTvzEXhXurXvrnjcCK2viFFkHQ+qLrRSK0D4v
6BJvBBG6CAksN9SIpnJSDF4pmNdgZWKIH5gMupfw0E5X+hXXVPFoeHrrYDezrOsxP5a3ANvqfRdF
boex3HgmxqxjolkpfFmeyP11KW3rmQQoowTjTIGt83tE3MPLpibaJLhYROnDgF6rRA9t/q5LH3r0
HOsDi/9dO6+S4ThanpbuDLjkzNO6FNfkKWE3gXLTEO/rh7DfrFJlk7fd/Vg+wG3LDxLmG68oudR8
a/CCx5FdXvwcSzeRHLO68aJ8qw3E+3Y36Kcl8Z5cFq+XgbP019FM7sTlWlZosXba86w+ztFDBgLs
ibNi+kyTn2h2NtZ9hTSD3iHcNNe0KYQWeybLJXt+LXdT7pcEE3vwcHbsvkL0Dahi1yz5bjtS3p9Z
4KKcZaGEyJY1npTQkrAgqu0037UyntPnIO458ZY7d/cVFwrWJCJWTbygq1F9rns+uGMhRk1YyNrs
8NEX5AFUX0QTpLFA++eO6Wjhe1wJzbHL91J9sozbgByu8gAqoeudONlxVUJcEcN9Jx3HbBs1CqjX
h0FxJOlGJaM0is7tBNRvPY0+S9Ogv8ULNk9ew2T7cqpJSom3c82a5ySBzhf6+2QUj1mHvcqatQ/k
CFa+j6Hjx3eRAgVCH3djeNRGXwRao0aMefh/U434rl2gbZkCNxnGt7Mi35atO6mHMXzTPdO4S+PX
CdfTrIOjI4dXMg9FcsMa8iFbTJYIp8BsheqzZX7GVebHiuwNDEDqoSNsneywdmQYDH5PqrJ7HRah
SfChMeQ7cyq3kMf3Vuwz8RbjDelg8V5dySuYexBnElzAH9rVcJNArP3Ubsca9HJo53XriNzf0PHb
J01+iFSihWlh11K0GgxfFb2pdkrXWksbcuqUO5VQgcbWgjfBFZtrA/rxgK3QFYntlXdsnWbtOi99
5ayzcOJOCl1F32dAd8bx2Eh3Omi9B3JetXUfvkzF+VFPUZOwbFxTGIdH423oBTuAu1AFN+xvlDts
/CgjCywpKLth5pTCdXy04pVAbP09mNnkCoLtyoAyWLkyI6PMKO1WgSdUuQvap49ZthSvghhQJjvh
m6DZSI6y/GaQri8mBhRe47OwicUGNh8Cj6v2KZ8e1eRQx/Yl9oipF2u/eJk6v2x7WyOiGCoQVID5
qXys39jFMLWSiCDkHc+ixDFJRZ3ZNmvbSFkLylHDPwpwor+5GHv9GBF1Y52m6G6UHwJIkCAtDPGs
9Le98sa6Ax2GRWXeRQ9RtDHjyolulfGRkB5111Y2cXSdaGvkQpW5Q0gIT88nhbZcB8lQ7UVjOYdx
u5xnNvjpqsRrJe6Is66ui9v0uUVXE+PEdUPL7yI/s1m9xTz8KcrhPV2nq/QGDrFbuPeTXa9yBpRE
KeyETX6DKvyD6FpbWOV8YfzPZY00wGFWAuZ0XairYXJFLMc8PzX/S+n4G3218l3YucxcCZcn3wbc
FZb4bxuIrIxovIJUYswbrCQ3deVVfM1MB1wigZSpT2bcGcSM268EXGu3aI/MdbyT3ctOdD3FaVed
b2zV9T+Hwf8Vbf8iwf335fumudD4/6l2X37Gv9p9y8IeicLXXAJqv9buIHOIl9XR4/7A836t3QkO
Qw+syoYKiGj52v/V7hNTK9OG8ePAM7DE+A/a/R+Uoe9rguXawSSKUh/3+M/dftdWnQm8DSQqGcw3
BaNWKspb+SkxP7XnyZec1BMYB7tJcuh24i7wvpy731y/wGF/0zssUwaNEwQhb2ltvo4bLqmQ91lO
6MWg6+sCkneroypg2C/TSvDk416n9Dwbwk25UdyaSaAfkcOoo8EwLzPrfY30elBCwMbWhYmdWDoH
beZpdP4R3PU+eg5SYsl3kzN4MPF1PNHM38k7IVTCY5JW7wVjvdTRS8GqHJSbsNvaFioKW2y2y6SQ
V/TDpXECqpsP3vQ+2BVPnjxcoWwSFFRJS1arU9xVG7lzLjQKtB39La2521n2cA2lJ7ah11vBPty3
D2F+CzoomBzRyzx0Y35f34yKM5yZD/ebhhn5FO0qd9+4gAAqd4AIbqyQVxRO5mvJ2iMrA9uEkeGh
twkWP/I4Q3lR70ykXuymV3COwMlfXV0VtmYPqE/uhSvB3MjeHQB6nuOOf2e8hh46oC1iKZRiDhg8
Z0QvfKjsft+8FPbzZWMSuuIsM/eZC2Mnj48YipzK2niOI+VeeVTOmT+gJ3M+SepFV8Aa3KZJI9Dm
KPt1fkx3/Kvo6/JsFfNoslkpb0bw/HbERMUPPzYU7Vfd0b/yaW/cxwq+u/PYePp2dg/W46G8K+zm
xTceFd8V7JzGQr+OnA8eaQ7d4+soOipAP9vOWeJcZseD7uDV58EN3nCxT6J7f7t9qW0RAS0XSXGA
ULfpuHYc4Zp5ck9QAnu5dnTsUvVFX/FKGOnmnSTZMuGV125k3lInuZqLR8S3UB6C93XTlhfqfVNN
zsLq/xDf7XAT0FtuxU1rr6SVdcPvsSfBAakAA+n8JKOsuZ9dBCIum57sAK14lDfUnmjH7OSAhGSy
z0l81znl3u990QFMb0e2S87NelmC8O4Y3CRzDdtVzJdglbtpSRIF/wlf6MgWg4RAGb1qM7YV20Rk
LVU4RXcAiiJv624vu0y/q6v2k2k4TTbIR1f16XlQP4C1OtaeOj5A+5X3zZVJdfTuPuX2tXHxk8OQ
rNi8s3MJbhcVOc3a0iY5+qb2oBNCj4TgqDBmdsPBaybVnW40xesxTFHgyoOLqsLX+5dkdnjvQhsw
/GqlHA2n3glHspf32qO6EtbRg3XnirGjua1/iU4E1zobCSBk4ObqhuQGOV6Z/Vo0PEpgdVg1sTfn
azL+grvinuSpAQEBfBfNbUgn7f2qzGyyGOTe63qvYBkSrXr1IFLj3PbX/Tt5b5HML7XJxhuSIkTF
ZvWSSh58wddQc8k0bPongmjqW7hfoX6N/ixifE8+nQDGlkwmqtdI+Kip4PJiyy8lptI27z60Ymt0
n0r/oSkvRipBFxgYY6QgYcpNr270+K0l8TmmbxEMByjv7RBmTpu9l/VOi+5EwrSCTSZhjXOIORLy
s9W+SDcNeMcJNR7/XaXh0wKKiHTZ05eI7J1YGu58eRDTJxWcB0uYJys7mkLt6IxC9Oi1G1Za73bK
qZL2qrGq3jppv6iGF7qCAaMLjBO/5QMgWmN+CqSG20hypst139aOSRdQv5nCRgDL/lGWtN9MaesU
nagf3i2oGZXZ5VUt88SoHgf2vAq1TYYyCzGWR4qPK48xXkGZx9ORhY7TMnxRBwg6E8JAWlVTep+W
+c1MJ4kn10INLSHFFqxdVNynJu3z2URRiMgjuHgX5sgZ82So5VUNDj2fd8MCygbokl9PVDhgF2Rm
Pm89j0TD8gZCP0x4ipKXjeO+wZuU8OV19Y2mBY6oG1d5N/i1QY9FDq3CNLvgMrgEko72rPAjYzfH
BGMkBiU8PhyCi8u90khbYVwp8+Olbd4uip8yylWqQ2+8EiUHIouQEJLV+ERAykK3MY8xu+bytpcA
U69AfBpgMC7XwQj4eMNfis8td5VJaeoRIz2rJxEYvrwlU9x6C8/RGcCPegh5cipOimXtWersC38P
eTE9Pfp7CD6sjWu3yLyC4Bs2whS9JNeo2W6gw8kCcocRCdNRXuLY0TNyqzQ/F42l+bgI644GxooU
u1HWeHPingZoYOULfUbGEXotPzPVMY0jYBZW6+cawj/fX2Ki27psh7Hzi0FdSQIoUu501vHcEV5r
rpKcLOntwBa7fO5IiN411W34GlEjRytjAJLnEKYxkNJms9drD01PZ9RviHIKUAFi/9HXGQtQg/CN
F/00BPey+SSsKrFwzOcpdsZ75Vw9lDNicBSIKALKaM/ITrcYUHiofpcejtEIkQS5vka5WuUU9Lap
PPOpS0DzhJhEnL/YU/qN9X6pQdzw4s3Xdbyygo8L/Xjc3Sn6OlnsXfdqsBvl2zlA5vkmDCuz3ll8
/Tz4h7UKRHAgAAGU34N5QgQrI037aNaVqm2HeF5LlbFFx9FhheBv1gh7g7VkbZc99LhfFMEaty9S
OFdt7zREajNiv2ljETY3P9aMSH6UVf8V5bfKCPvfl9+7l7TL31+L+k8pHcA0/qcEl/BlE6mBZldF
9/Nj5fXP8bn4DxP8MmARWC/ygjv7WoJTtFMZLyU7Tm7q0n9V4Pi14Z0sZn8dUMh/FG5l/gjh+LkE
p8LHNEcDp1DXq99auKI16gxc3+gkinyQpHanQjZrjGPOgBdE1FPAIFqidhr2Wr/WGJ4Fif5sRmYO
OoH3DSYXU6AkDS+bPCaCfCTVQfpcevFpmtbtzMqLYAW3MTTfVNPnbAYpQ6SSkmgwbMBY9LrN7tov
2sAftWGrkjY7odvGCU709tARu85QI+NeFIEaqbxchbbw685g6xMcZaPetoOVc8sJew0xKDvkxlib
CVmBOulOTZLe1UH7KNTjUU1T+EfBQQdfGaj1RpseEiSaUkcMUAMxOkFT2KuVB43NVVG8dHXbnGqg
W2RBHGotQJsQOmkR77RcPSoqj/3AIAiSrDxTComPY+gpBl6njuuR2qqeY3QhuY5Ueww/B+otNTXd
MS32EhToTkDail3cBQpWzZO1nkTpyupiAM5ECshB5GtyQm6T9iKmKis6dIdZuZqSz0k3mTCA/TJf
hAKZ8vOIwNTQdjJj00CWHseYRy7JEZdKuCEEQpxOxlx8ljG6cE3J3hupe+vl6QNRo9MTat5ylNEi
TAnhU1NGJDkxNSeoQdbvSgk1ozYxSuQjsKkYL+JDICsvYZ2tFGQxwpitwN4iuR2H95qsE3sqP8Yc
ufpM2TpNZHHIaCNQGs+g4Ox8LlAiFNKmS3Q3DggqMayj1FKLqUQtp8aqsKKVoof0Nv2q7ZTr5FJQ
wkpEQBr1U4i6sQTJ1WovXV+tuij16wv+/dKct0YTUe2upuY5IeG6iRARycyrpEkndRMgBgYNMztp
SbpSMwaU2bnl0hvEpwzLmZ6eh+lZQCZlVtBDc95Q1gObq43GqGjIThNCh4z3pR606DGUfWfCrqZV
bScwf9G1pGAkiK9lqGXdkj5VEzZyP+dPXb+PkseoNZjEv6a4TUU6xCb74Nsh5tO4nMsIrCXvCDWQ
mMI24G8MfAJsMQ04ZXJN3xlW78RFkquQur0RH8DIutNA+sUFrdUsb7gXCmXIXcvgPRka+WsSlKCs
MRV5Y9NwUrvjgKgPljUOPVpHC0vMyMhYpw2YPoT5Oiz2GK0+g+pVGKd93pvIagoS2oWYnczkcefZ
pTI8Fp1wo/d8CL24mQeFkVQq+lpZcSMoz7qZu5mOzyq3djPSZIWgBYFXcb+wAqNwuJl0Neae5cYa
sCuE3WtH1KnAdFQmpUUVZFLHjhnBXez0MzmGKcWuzKolND/5UeDTzeC3y1p5atgA4O4z0+SQsX+H
XO7rS1lT7y8a4UHjETthvaj7YoPtDtEYmWJrsYhV6j7KhSuTca3Et51gXMCPCzbHYnFkMslG/0s4
mxYLJ/wpAVNo1GYqtimd78Tr1ekBOOhZztRdGVv2RdsYOB2LlDCVjFF0KTjz8BnN7GFmlbaY3mGp
T7ObdLQeko41If+vqbtmTByobK1k2nYF7pde8S0ow1WVxU7QXxszz4VKP+cpDi9tb4X1aubs88De
5RJVcFzf9doSvyr5jWzsLHUtpiKRdNkxypFDvId1two09THRAzKOojshErfDnBxlAnDlho2FLLco
AdgO9sq2lOSDPAYP2hxf1Ya6nrrCjUSdPb11J3DzVyxIRCx+5uJZGEkGbGonE/mDgTVRiN5znW4y
IHlilSXqaYiHV7EyqcUuI/7DCc0FtUSdhZDGF21EV2eoI7vTZIiabfCYztr3Zux9IeSpGofXkghk
bHpSBWn2e4ENXFwlT1FcsIibC39SZ+5y04/7lvVOnN6lqApisXZU9GCG2D/KhoiqLebuE2f5I5OH
q5jnfTgg5A8ojoJtXJ7Io0WEznRj1qSYB0/gYZN8Qd+9ji1SPSjOyOlBKFgzsecll2rRNh9ZnvYW
ybRW/ywupIHG2kSlZYDERAKGrpXsJnLlBGMY+eqDM6Rg2sOTkt+1obgJ++HQBiNak/EpVy5ruRk+
xmg8z02zD0X5OWh4U0bijWlSFlc1HVi7VacILb201jCd0IRqm8Jq1yN06UyjF4gHWXamLMQrNWDN
TAMsWVzKVjDuRA3rscEHw++AMtJ6S8stA5CIkNwOXVZSNfu009n9dGsz/ZxxAORoRMKarSHtbT1t
hpBtyHTQkJSo3P9CelJKZsh4VUDquyaUs8s8X6tF4ibDm5Tj0cqtUyFcWQRTIhaipi7KXYF4v4BG
R1jwuNYq0S9rbSsBbMY9YJMMbKc8r6pEOw2ldcQ3JmOhsOJHoPqelOB/1+aTOGvrFN1jo6vwPV+4
PR+yYg9VxVUs+oBMzsBX4ivBBmiOqGS4fsu2epiEubBrrcabqJzzLrJhLNtZkoNLIYhlBvtnqxeD
Rks+iXp9TTJ25mVteDsP853KJCuASKwO+jbHb5wUndfTARqpCRJ7afRiGPskH07ahSHKfLwojZd3
jFDCwEvj0e1lYxvVPCiIMjaNeN+wKwXTtK/7fBMN5ie0lTeQj9fYxhWnkwMuqxp6ZDCptdsZ6YVs
rPDU9T0gAnZRbPO3JEicmsv4KJXJOlXyG6Xrc6/T0WnjEkKjtC/i/l0chUcd+Vzf5J07N1wxalA/
MmA99HEi+qrUncdQ50UbCvt+QTpoFRaVPCk+WrPF3Rrkj0kRry2dprOTdlrb3IDMfDB0aqWezi0U
rfuso1XVmWBc5Gmnph9jwdY5OmIIs6TCVzRU3CGDnL6KeV2Bq807giUW5yeRQ+zpu/jEZBee5Ibd
OQ4/wOCURPXZlB7qDNKjCM0WQpBmPGV8Q40GtpmnaQqZMh9upcHvGsw9y79C7tVQviSmW6PTDUtc
Y2363kzlSrtort7XRx35kToN5z6PnxJJZwHJ1DNKKIjwkwSFF+gTvO/PYHrEvnLH69Kf2aoMAoHj
YM7g+4yXlUEQAmLjqGZ4k1X3kVLe1CaO3FDIn3Iiu+qq3lZ4U0xI71J80vJ9quwpR5GNaus2UQZ7
0BczE88Y0blkCdurbT/s8RXX+TuJmAWm11hVj1lPI5acI33dzf4s8Vx51fX9kBHwdJmwin6qtHAN
zlEBaiu7rkiuIHVqnlHf913mKyUY00czP3bmc5iSg7STmucBoM1QUGtob1UqPsRSyVZ3UYegEM+n
wSus8ka6sLiKLXMj6rrbMTZUzdCTCjLWalIqpO6zDhsdqapwJ7KQHfpjw2yiEq6mtF6rUbWj2saV
OhRHaYKIPUzt0dAvDJYWzXFT7Spw5KknFpSA8QD1OxHqQ1MZZ6UN36K5qgiZ+MgugUeq31nEr6eE
GqWCejL0+0mz1trcfWKR8kmD/5CHiFluUT4R7mVYDGvYJy+TSEyqan2IGCnWIY12YWzUkrVY3e3q
ofWrxtwJM3vGfnroUvVNkpgJzx/W+KiBF5fI5y4/cLNtZb1aNZlgbAhsQWhP9Jz2/KUZ/M0+4dd1
GC9y6FcSuidT/cV4YV4g/aqBThpBzOrzwNrvDz9/aca+NWuLBgucHYCtZff287qi6C1AVQMHMILQ
CzrzRpkBUWAsJagKqgJuPfA7aYPxPGlBg7IXrY9J8F43xXqajW3Toh1q15A6jjp+9lEO6FsM7Jrd
FR7UscxcS3htsEmZkO3RWFjz2poiv7181tHoVV0MeKDfRVGynxBeVKqEd5Z9o5A4dXmaG5HQnnid
Ya0QswGpH3Wk0h2m5c2Z0wYmeLD+/nxIv65vOOFfzsc35Eipd2bRFtro5D24e5WRE8eVGcVyZoxz
xdxTHbnJ/jng+Le8rN9+DYas0LizJ7O+fw2Sii7RgqzrpBtO/wqalC95bOtXf//xfgGqwDVd4jux
GrGq+yU7KcgSgOCywbeJDToOXlGfOqXyJKJx//sDLVuur5cVwr6fDvTtNEp1gh5MNCH/mLdtsJlL
fJD56e+PIX2/Ob4dRF++yy8yvSavSyVU+TT4Sp0LfhhU87vIeYJ0ug08YS9t/nDA338qJM3EkC5I
p+83i1koRj2qg8M65Vxpds4eal7z2lL1de9RHfn/f18YdjyLSQoa6+UUfPmIQLEDbF+oaUOY7cVV
gaPeEA9M8f7+k32//JYzSUSXAdCeeZKOfvKnw2Sm2iYqLT8cCWOj4xZfpCyh7IZTu8sSgMGMgCFo
/+Go0iK9/n6VfD3st6vEtGZjTCYOm1eblHPJ5MM16yvCTja5N6yF/i8R7r+9y353wQDPlGVlgQmK
33ez/Uj6iqDPg2OxvRIv7/Xl8e/P4/IL//KBJI0viqEcK/BvV2SpdfpAaOTgDCop3eoNcsmL+JSk
y1+84DD/+6P9QvZdvraFUWxCPWUMqH7bNevVpBq0lxjnlfeEXXEqCZsa4ylQj5owcRNDcXx5riZc
HLD8e/QlMtmsUbDN2+KpE60/iDd+c3p5gEnw8QwYpZL6jYoalLrUUHzgPoucWXmOsAj/4QPLv57f
n46w/P0vt4M1Rn2kVxxhUYeorM6ZiLA6ta0tZ5h5xx+uF+lPx1su4C/HK0ZIsqBICVxw4G2xVA82
+Q61/6rAeKIe//DpvsuO+Tp/+nTfbvaYABO9bP756RQWyxkPalty4vVl2+Z/+Gy/eZb9dLBv1w7s
9KLXtXDE1WCgOLuSlAfZiv5wRVi/+UjLlamjpZZ4tnyX8xTx3AhEp4xsmTtASQRu1iSgisq6Jkbh
0oyuDnMoz0b004a8NUbx3RzM13juzokS3+R196QLY8IQrboL59hp2jP4upPekGNf1zgJx2yXtxIC
VYkBUKwiYx1lFFJTqx0KhIHxQAt+UeddjCJY7w/pXIJsyImCSS+QqIo7sdWfYoJ0L2Qod2OwjaT0
qhRNHxDyCufKFdUQkuwL2ecjmoRM3ZuY68fqhh7UaUhq6FR686hfV5UBXUjhgRnum1pdwe/B/5ac
hE700cGv5obMKCrZZLp4A15vu0OploN5qkOIAIV3EWD1+IPgLkb0TjiIquYQlkSruHgbc/UprTr8
5nW6KhaATxsRvyGMygshuhd7ztjSsIFsyQDuX5HEUfBXSLT/cHn+pnhQeazBvZQMus7vYEFs9pOY
xkv6CNIT1UldFLcO7bk3OgwP/QuzvD8d8jfP058Ouby3vtx/ZqAkXbYcsnUHdPSJZ4h2dW9eV67o
s+T0m8pDDP+Ho/7mZQhBWtfVBe+Ma+nbnVHqWmZoPTf9tGXxir4fDfG+XjXrH+fzv2CnpfFu+3Lt
/EIg3n9k+Pb+XlL218/4S1Jm/gPzBmx6Li5dQSG2GEX+2mf9yOhhlWUBydMI5Pk5cZT0nR/kUE3W
FX2J7/m/Cy39HwqrLNGS6JfVRVX2n0jKfkGvLpRqaiKOolP6YVb7+SIM0tgkb6BvYPQtQGxzEzXM
PjeULF66Egm2+HKurv+qFr5CsX9pQZbjLTRmhXQIbrTvhjVUYCUGuWE5nrnFIrmGhrVS11gu/nCk
76+A5UCaxC4QmK36q1auVhRZEBW47JDC5u49exv+xAD8pUL5cQhkgjhpcOzo4reSQCW/14IAXjvD
jf5c4+RGqfyE3uMKxa0POOm6+ENN9NvP9OWA3yqESpTqWlyQ9pfICzTU5ONtFc1/eK19L3S+f6pv
V4SSCEEUjRwkS3BEX7fTH+ij3x97P34+7FS4iQo9ofGtjOzyPhZ4QtVOJDO2YAbBDEk6SxKTM3Od
Cp9/f8H97tNAdpBFhQceN8zy3P/6kB1GLeGVDF+nZJfyqoaa/fcH+LGq/qkuXj6Q8X/IO4/lyNE0
y77KWO9RBi0WvXEH4NopnHoDIxkktJY/nr4PIqtrIhgxGVPrWqZlJt0d8hP3ngu+AmA7RlAgFl8+
Iitzkx6HK41pWo+6IdEX2h4y4ixCT4dT4zppOwafS95LG+r3ikygaXauyF9jEOeaAYEyZMPUaXfT
NimqHKZ0EvvkonuqTWgpiS8rr4OKTngUjCoIYbcVRF3jrkbjBFmqcwZXgxbX6a6Sv0Y6JvHpbk7J
JoqJf8ouBoAcerDrmWAW9ZxZTDaWyBoSwJ+ZsqcKhQC5WoXfwDYoq2alpxfCgtBlJFlCELG1KjA2
leZ5UM9h/tgwkDL0iFkbgJzsZLfvqPjDisW28RhmHTCvKwnRkF5+FEG+zSuYyuE3DQhPxfxMSNct
Um0pPJXiW5o+DVq4Mof3Urf4AKarkKdA+a0n89a0n2fb2s3ET7Aa92Pg56pur5mOjaAq5aGFuIbR
A6maNHmVuhXKk6F909iPJkTCu00zRdfL2JO8n+e6l6BAZGxcEsQiOYaBkKU6QmA/ldD229NWit9G
MEDobxBxEi/oTn2wGQP1M5BkX0rL68V+VPUWJKKMVVXg685HEh3HWQMIJx4NE42nHp+lnNgvaSaj
IWDjQTQZW+nZNzvMmjrxSjEJwHFePjcj8qcc3bupa7txMJ7kkYEICr1xjCn72DD2EkI+wphUsQrG
0a1gY8k41EwTdFzO1HAynXsqsolht5CblyIhdFHJPFgZhtV4vXhRC3Y0eHEi5bWJ29sSnb0yaCc5
IKIYRJXUWidZBrhhjFdE3sC9Xdus3fV0k2gdApv0VVKy4xTdMtFeTX3rSngQkD8N5nhlReFN3qXO
Shbph9bqB5nJZ1vP2qqzG0/Kx6uuuYpzBknZG33UQRHzPpP1R8lZKlhDPSBjQwD4IcJ9kx1D7WMK
DpDBIIbQF4OfEmoAyMJKLpGcKPD1pKd2FB8EQ2wqqSZlJ97VZoRui2g2qs+PaS4ZWynPAaV+aE/f
+lgNGVDP7aobjPcc1qYSVeht20eA4muS60NkA5mxkfBY6QJdWBLrl8kJn0qBjndkappnOnsNlWp6
iZg0B+N5bthgZdXZLvoXMWMnsuzbvHxJknIj42bs6ut0DA9z9SHJr1r+NqOMzgES1Nt2qDwjussi
RG4jEkgEnVF5UnvprpjGA/IPFv/OdjLfLeW6rF7GqWXajarCGH0BHVYLXyKlv0/19k1PxVs78aSY
gD6goxbA++Da7IPChD+IYpGwJJ6rnhF+y1q3087K/DLWoFpb4E7ECRQjOaPywch6XDUIBxKEohHS
R16e1wA692LKjl3QI9WMGna77XwnVOkaHDo7vOgqWTYoHaD+oBVEdE04n/FSySI6xCx4I6fGYdas
LNM52H3+MiJzkUf1qIzuWNho8lJfzNph6B/qxj4JOdmWg1gXTXofVi+iUrZmlG9Ce19OLwE+qTG6
i/XWmy3fzhHGGptirg6LdKYoedZADCGHsoaGqbPHC5kax86D1OebKbJc3Xob+8ovlKteLfx6aDZh
9tSr0VnSMj8CrTHc015xy0MR4/bvZeyD0kU4pJs6y+y9w94aSq9duTfExSyNdSgyOjTSwWN+OOf1
XAWqaxqbVtCQmA6+MO1Ko42ZsgcDv0YCIhefth5+M/KLRYyOY2abcVk69R0ASAfShtl6JKfN66pV
z4w+bliOnqduUbhLXoCuKK6Bxz1ULXsJxgEwRLMOSBiumzHyDLvq1nEd+4MFrCsp3jILPI/mzPxM
dVHLjTrR20K4xvIfj9fM3ZD3bGRQcoN1awymH1WPnfVWZte1Q1gVrLRZ2yhz9xp3qCI/QpuF3/Ri
q8WDFsU3hvmcm7yrNCAU852FZ1F2mrPd81CSHusiXhcl0BsUMFIfvJDm48o104sq8qThmv84zSu/
zK01Zp5DK5LXoEYWG00XBx5cUMM5RMWtk+uYG349nsJocHO2qAqAsAomTjXhmLPhJ6MzKbvhMMpo
iNWGF8eLEyBbIf8m4vBk441ChpApoWXHq2cGQJoWc94A/83czdlHhYggHG7N+hSZUOKlT8RDRn9b
4DdVF8sRPt25QjarQXbhzBmLr65fdXl7KDSxnUToznAZQxVRv1rvpqwlyE93ZTCATb5NJ8e3cgQK
dNImy6U5PycD0MVAXy/j55rPdkBj6qVr9LZr2jeFTjVKeBo/MERu2ffjbozeTEO7EmXvOuy8AhIf
Gj3fd3rp6SRvGIKNvVbs8kFbx/BQpQiB2eRZk87brwNCU5H2eIHEe4hV3t858vRYuKPZ+rGTr2ih
DzmGxEyLD0K5tbtm30KGsa3clfO7TtRXjMzdGVrTXN7WY7PXJ8uAmtlPJytlFQ5TVigRDsSgJqJE
TVnCC14SJqF1WfpplPoWNcU6iJRnXXw4FbqNWlmlcsYrGTUaDmQhM15ytHOUfIgscysMkRQ764lH
kilZmxlPgiEV26LS3UmjF8bP10ZbYv7Qy0f+yEuyC7nA8ttQfJih7KYs6Ktc8xQZlmVbQVWxOXlc
Ir2vOGJtqwkhe8dSfg8wEQ+FQVpR6ALAnuLPqI0QYtwZvAOn0NfJ8ax9Vu2hci/U2YuH+sZkt0Oh
0o+dF2hsaw2CqrbCltZRo18FZXStYE3Qm+sAHZtjQaH8MKJ3ydl1Ax7fSOMtGeN11yEavefaY6+W
+14sqL/BRWOxznkOKGp+ZxJ0rKl+Usr+jKxiiQlOW0TMAbd0CZTaYN+vpG44JpR2s5sAV53TG2tc
fKOwT8m3ThEgpIKYPUjHxdaOnU1qXpJ43lnBKUhQEIDXUKXmfZJYuiAf4HGwBbXmydZ0J48WYCFn
D1mjVF5nHc8w0Fxn0n0Hw+VCYNUJwzDQhGXjSq2uG+11jN51yBKLXA1yoQqWUM4/B6eAafqJFmtl
2ojCsemhyUjkbQVx2EK2VJWP4HYXBM86SqadnGbnOu99QdZrltz3XFkgL31J/oi18DVdSpecJFZk
W4WwNnLD+ZTVrV5I+47yNMgOLbviFmtigeLFjKVjUn8zugdAoyRqIGVwHLcFNLb4Baci3EkL9auc
qALsyHc4pEmCHzQwj3YlvY9oqkdkby1TVdNqQXugjhPYipT8NiMxOwCJlCGgE/xpP55eIkxMSQ/8
MlSDbcV22YgvZv9JAirDKP7tYQRC7JTqSpDaIOnmcxY4KzIPCel+cCTHlwbzLjBMFP28xNL0zpw7
tzAhZTaZfqNlZ1Us4ic0XbGiQUeRpFXShRsh8IqbI8j3l4yTajvXrMpb5TbMkh37WIGRNHTCdTl9
SEKG6Iv0cKi4syKXFzEceQ2VwZ/STJTf9KDLEpGBAdkUTOa/dDt6zR5nTGjflqnVMjXOTwPAAh4V
GyzIGDH//T6esbusMidhaMW84+fuimBCyzE7zs2sPmQwI5FyMVf8Q0+6jFq+9nB8ikU5ylwFe92X
prevw65D+tqCVseKRd7lSQc2S8YnTNWt7BmgCSyvJyuh88RRv6oelBsbzeMheP37blL7uqKlmfzp
iyzd8w/9apQ6k9yofBEEeuln6UDV6FqPR78s1iYylFXgt37kAvKayTaw2337hKtMd6lIXJ4Jx/Ba
R0mygirwonjfv9t/wExPwXn5w3n4ZaZ3+Gi6jzwuvn38HyjbeV98oEYvuhjQ7rf//i+F2RyMpeVP
/NMlihBdlpcpli2rCzOSk/QviTr5SYrNSI9Z3y88S3WBTDrwLHXFWtaQ/zvSM/5BHJ3FBf6dZqnY
/95I7zejbCaKOksJcDJ84JexVNVpUxxV+EtSKNGR3oECCiZPRdrUF/IuqJA8VM6SxgqyW9uUNY/q
OlUvaUfzZsS7shhuJC2s/zAnsRZJ/0/32LIB0k3NloF3KqA9v2yAJDWoS7WIQRvk0GCoU7oYDH3o
XPKk3Y9p9IJOkMrvIY6RQIWVyYM35FZnsDCqLrkljzlyXnk2N9VkuW1yGeF+2GbqI70H2BcDIg7B
5T32seYzc3UHKd2rxaMpXtpA9TMep/zyGgeP+kpP6AzvBgKplAzmlPJWDQ8jLw/bCbaWLG1AhVj9
a4c+K0HFZoYfRWzux1L6zHpeYNiHarl5TlH+z6Who/UjKZOyRLSvZvo4qWw47PRRgzq8ynQ0/yFY
7scy0o8qE5pgEu8juAQF+VVJqMAIpGEy81OYmF6d1CSQz1tmO6vGWLSmKTlsenWAFEiD2OWqL5Tt
rDzoWotdKjqXzaxsYdzzD/BAsP7UY4yCduGSlIfOqj/EgJd9Gt2ipuQyzWtBskYxgS5s7Us4l146
o5zqQYfpaK6TkClMkBFDgFQptN8LyVkrMzj4MZrO9kStgCI8nX3ZUA4zuQwpJi25UDaSwbwkRa9K
hV6Bn8rZ05SQbKJ+pVp+FBZoi8Mw3Wg9eRZmPGEu1axD03Snokn8oWrcpr/OpGNc7YJ8vDNoyoL5
omFdK4Mbaza8AUlbwrFykJfOprKBBu2mhXxgvnadwRYP0CKWVg5+cPY7k+WwYdk4Qx1KmMYdG+Mk
i/4SjBrPxUhsQ4mnZiHcSQfIpelPFaRmlKFeqqrwFRYGjeoaaLqm3vDMFH52UpDgHXdHhYKY++o4
yKNr9eWaDOBDRa5dqdunMUenPuh7irdVPB+rVGZ6Qj3QckIR+iZvjpQQGPxQM5vqKcCzEP/FyFtf
cdbmxMZPscdNN+tn+l2XkI0rB2eTVjHzybp0z5E96MWjsjAPEMDFxS4oG9dU211GXzt0cBKhqlVc
5GE8IeQuWVFD24y6g818h8aKZPpjh/iV7kVK2GE7j0kGQUjdz8XTUgKOg3NJANU4KiWXCG9IV8YD
+U3oF6s6FfazU8orVp3eGGh36TDvIzt4EBiyRTV4VpBxom3WnGaXPfBsOSJL3SYGhbgmXc+Zvfg1
rssxcNN5MyDY05PC1Xt3tHMQ7wO2mW+xeVHluwUJomGpmyQMBGGWXpCo7aS6fJqsmNdtCNQ+8Ixq
2/WfdabshkK6jEyq5kR7MrJ5Z8QpKJXgyeF5EPNCxzVXVKSPUwOJyMBhk5RwbHFd17WbdxA4Q+OO
FeQqsQpA+oO2U8MKASVmNlqKwc5usgLcbFO/lI56zlsSFzqtvp1K8DlySXFpscngdWLuWgB1waBs
w9wkkCS4m6OsWA1xfW3kptdTCfaEXuMjq9y5Ky99FV8Vo6yiVHVat0qMx9ho34ZJo54P+oU/FRHh
MT31AiiGNaT6SpPrZj3by3UPYiZrMBBL67g1ziVjP8alXoX+vpWrfU0aCs4pFGqtK0hZiHr5A33G
YbD7N4TUGDPY8TZ0HYG97/O9yq2jotEuN2DpcDucSstxMXnCiXFOKhVmE+uPsaLuYhT7Wo2EU0QO
ZS4WbaaLPO0fnCmFAuJc7Fpd1QwseiM9OLPi91F4rAOgSdwC1L7r1oq9spwJGUHVnei4isCdBs1W
LW4y2Tk2WGan4OgQdZM16d1gY6g04lUvozti1TvAKWELQwTQZ0phHuNqL0Fn2loJcj9+I1cD42RG
8Q4aFEyLUt7rRHGbcAGm4i5RH4z00Ww0zC6tP+vyBtrY1D8P+U4qNrL0nlYo9+1tkZReC1soM7FP
pItOlNsiEvVtOD0ThrBecIoV3sua3HpNwqHEuLQcjlUo1o5NZTg8FJO1U4lUmE3srLHYBsj4jeKG
xdsm6k7s2tdp92xrl0njgMR7u+l3LRLDeLgNbDKKSM4s9cdeKz0RfTJ92Vno7fVkcCvpJeqfFUYK
CVNIY3rWCeLN6VjJRwS4ejKxntKv+SX9SUqG+Ri1t1GiHsxKIVeTBzBHN19I9OqtSKHBt91VX+Bw
NOtjQLBMRyfetvKVJHUfzJa9TGW0IQHJwAMZeEnYnTU5us6+9+ePsr13NPO2ZRAgev1ctAszcdJu
9dg4ibx9lRP6WnDwVZ/dwykMe/gvcG+btNqE+fyUEkQaMbbPsasYWXhV68VDlTrPuMy8ecK+krYW
AyWmJpElbXhhbWquf6hCNxNgKKE415nJe2Aog02gx9uOyaQ1B3tRgnpxKr8bsT44+Eebao0XY2UI
xpmQDbSZ8rhqrnowUnVY34djfi4H45gEBkZcYkjtFqdICYuNbmoEF9kVF50xCWhLWs+eIK+lTjDb
FOT/eBOGhheNxTbh/5QyBxCeczfP5bnCXZrkEg9bZnNKSscQReuoxH2BpdSUIobg5Tk2tlC5ggYX
AMMOGa1+A/pBMOPs5u2U9y4rJqA3w7TKtfKuFTAdFvFIzUIOMlfLT669whGXFAxd6EiXOixpcZmT
l0PsNaA2qwwbf2vQ6zNiaIgp1IbO1WE7DVMLhaia2TUpF1ud/VbSboYYnhRwgMD+jGxsHVWf8vw/
xCMM4XGCwzX7gRqsFEI10LrxUEsY0hJTTxxn3+GANjytlwEHHFobngAQ7rSJ9qrdbDSbcCas4FYs
NlE6rctmggWiQ7Eu93V0trBl4LrIitcOcXFe4GaUd5LB3mich2NDcLtMPcHCSSiEuUoZXGppPofm
iyZKbnwwPnyzptbPmjQNKz1rX7MEDJTuJzEWYqIp37gDiLNRnhIMhFM4nGYkJrpFOIfxiuHBRzI9
xXjrhpdSy1bMtFaxNnsTmDRmbySoxHdz/GDy6iksjzG2FbDVDahFYRC7hsQWqzulxVXcPk5Exwgn
WceFedPhjgmY0DZyAcTAwq3dVsVTEJj3zKYJFKFWHOXkZKg7pxkhiQBCA/fBIJVJRJdj3KyJRaHG
tVtfZfhiJLzQ4vxs6dZd3UrfhGPvFZPCASUVXp9XrX5wGh5ZRJw5XAMc5OCmsO3tD63Q71b2v6vb
ze/tN2onZtpfOn51HgXmxJIsPaQxC7qCxKxbDuSu2Fu7+g+f9nVfuzQJRC/bcCsRqdAM/9z/TqZd
16VeD+uYmY6tkOqk/mG//X0f+0XHqFnK0uazt3UU+WuLLTkR9iY+Am+cz4mvN/UJZKC/U95gCzKF
BZPBWHs1e7BotoTeRdWxo7W4uvxZpbA0kb80RT9+mS+/t1YCLYqaBsHTwdxYfntCvwWkBiT5Vt5a
u/DtDydz+XF/8+O/60F+mC/kMbZNm2iZdXJ0xW1xJDfnWO9rwJS4MZiPM9QvXaxl9/IfBIC/sIM4
syg7kBwhg0Hw+/XMzvNUWV1E0C78oFWR8DatCdIpL1P21Aos+OSiyf0OEvNW41ZNJTapZBkaFFo9
T8MemalwXhjSrNMSkqT2p/7061zry9f7Llz58cCooiuievl67SkPXnT06cHt3x/8XyNOfz4EXw++
3as5Cat8hj4HLzPhhDHFRgajgS0WI+b3RMJTSqk0xoGrz68iSr2W66FWT0a4hx1j2d3ZVp8T20/t
zO8GbeO0wEtGzdcCHpPW3KAwDnbylLspf/Xvv/2fDtByJf9wgBqm2bNTaXx5ZSukj06/sXvmKP+i
A/zmUfPLGO6vk0BUu82RYlrw5W7orDAPyowDREaSC77DN/c6UZ674M52V/Ha2mRbtp5w3LRvf//J
3wd8X+4Lrs5/fbLxRZUyV1KWtH99MhXX9V8RohjJMfWtVAaCod+v/v4jf39DMAaRyRFW8St+mTmm
coxnrmHYXjE2nbTPFBhRZNxrene0RXLqlXejuJemx6m+zMNTRo1YxJgGIWt22mvXYmFPmPQWJkqB
u7//ar8omzgPqLRkB07xotH6Hpnyw7nWIxWoNu65daxsdAOELqZJw96VaoyJLdyqyQOZ8PiXWFEa
uJFjmd0bUKQgXRuZeWeigvjDF1qOxZfTYy9aW8ZuFsKhBfDw48WX0oGEhMUP62iH+XWHLwGtsnMS
CxAKI4nr3rR/GAn/7or46SO/KIcC5GN5Jwo+8jg/Ldq4aUtc7tF4sTaUGXt4giAk//Azf6Mo/ukz
v1z/shWplV5Wf71qQSuv2eBV3jJZj/3y8e8/7Df384+fpX25nwurjzqp4bMscc7HbYlqIrRu/v4z
lu/7y2ljkiUv9zNLzC93Fd7mIbUajqG87+ClDdvRd/bN5p9Jw/8Jk2nikH44pL9Mps/i/4Oe8v1v
/N/RtME7coGP43VRFlfKv0bTkFGs5blqM8xGbvojPQU5MGAV1ixLOtPPeQX8P5bloNpUmUUZ2r+j
NuUx/usFgSCTT4BfqBl806/3MWEKGlcFm0PTz9LrGGm5cGi4K98eaSWlT6lSTiIaPLauOyMk+5Kh
Y0MmiGrmawcdvBwAlG2fdIa/ZhLdNbNxVqB958jUZJQBY+nWqKxwFFULNyDHlT0x6J7B5uXNW8MK
RUtkb4haL4H4FwpC+OBxFuTsqFnarqakh/E2dOshvYkZ8WmYmQcIKCCOutBe9c6NjYJQg23WTTIa
GEoXNAekycX4WFWWYsFLhm6lm7JNRFiazRbHju5ybWEzP1a55dJ+Yk6vXF2Pj1EW76RWOVVW+RIz
c9XGepW1+p0ddbecSuqgDJwagAyF5rpQZoAe0d7q4rtgHNgDDr7eEeIY0F0aeXgJExmfSF3dRwqP
ZmG+qkugQS3Z2xTAi6acWAqskohFHTGNdjWdJiuF2X3I62A9S6y6FJK5p84F3J1iSq9JQFaT5iRF
1lnP3yL5PJGBwNxsZcE3GRa+lZzchKj/GhtbLKqpdKdl9SVSSY9I0teKTAme2BeE/L6BmK4C/9Uy
AzUzfeu0/VYPjrEd3VjMnGdkdXoE5jFXWbC+JGPnLrOCHk2CnviKBIdW+TTkfM1KBnXOUwC5xXzr
OOtF3UJuN0m6fjBaZHXNSRHZGXlJB3Olh/ICmdNLzddWV90FAsBixutD5TVgtEKYzarRNlUHSjd+
6+J+hxbEzfNPtfL6USahebyawmo7SMhdWkadHe0xI7loOkWs4KNEWabtqwYShuBr5NHr7JAUpuzs
Prgi8eio4d7NAPSkUHSDCEcENK02vJRlCEZBWRFcS7Pfe41F+jDyqrqj5ZMgsFW5hMfjdWzrT8sW
x8BcglCpAsf7qVBAvN1bdnqRyaIulcfB0h4aLBFNu2Wv7S44MImEHlMVbp1BJqMrN3smaOKbqd1V
AjR9mWbbjm2AWiTnwcquzUp9nJM5XnUdqZRtZB5JOiTcJ53u6ZNBtOfxt7YdTpKGzkfIFczfXpvg
1pDx1UdgOa25Z0UTj8fZjriQ4BpYyCNWqtbmXqMUKhYQ3S9aVppxDPnPWZJ5+pFjb15lJl0W0aMa
yx61IYAtnfbGUJ0iSUBCxjCz0ojT4s8rrBP68E0ZzdsAtqcjgCCaOqKKeSMTNKBJ4bpd5pwsJzRG
3G3yOrGyUJfdhZXAhWGZwZTwlHKxLeOVgYWH3CH9C0VBurN5wdcOMp1Jnqlf5xycjJXJxOqkZYUy
qq0fTtGxlnFhRntBPgoxHlhzlt1LrEgng2XMUD6YHaoVxdfq65xcJ5Y2aW592DzBEpUJAXPBgqD0
hg1PxKZHibNT2cT7knj2KDQp/8CR2cO7ir6kYlOU1Y/wVvD5wxh9RfL46NhUO9rD1L4ykTYpva7Q
IyduwHA7YQ9VsY+a2EultSWtcpZVRvhBIem1rLAG57VuL4UUElqJvd4gnKoFVkiTx1BLWdCsw3vu
7Ipg26inKTlX1U3KhS3EqTL8ht2ZSF968yEZkn3AXq1jv2ZrDyqQusAID5ZdHmSVNQ4PZMDvDslS
doVlXSfGMjjqbXVJBZzaBczBOi9a1nqBlHNjPEys+0Y5eKbw3uO1vxBq6c8RfgDL3pSMMWIQgnlH
zFqG1Cp+6ckzb0S2y3IWCaFyh+YVKmpA/5gAiB4RjfGU3sla61uzui+GHtUUu6roNZ9m10jFtu8d
V5WIB2g8pw/WVn3mNtkZE8SjYRNAsVXH2id0BozgK1MjJKyD31rjIbatjUTKphwCLqTsbvFRr2ou
rbizvSxPjsPQ3Y4q4qZefYhl+yXByNM7oAKns4nmWBHyroQDkTmjX5pvtqYwUbiQGLwJ0udIJx50
2sVhzbgMReUyT0WESQbj1CgPEXoR3lscXOvaUT7rOVvPvXq0zOu615DNn+Hy2S2QgNJwPMhBh1yz
XsyUuSGOLJygYCnsifsJLv1od8cOFISN9EREONVNbWdU0lUsk2QxP6AAvpX1BE1VF8VsA9FfBToo
nKRkLYEEU9dIyUoDbrdoH8HYAFJZrAJx0aAIRrcWmkXULAwW0b2zL4MQ8ixpj8uBYHIyFc5RI449
cp4rpndT9VKySZqVpyq4GJ12nzWfjYRk1gSNSQ6gV/CnJbYNZaswjhXMUaVN7CDCUvcR1/4EQtNz
NPmmluOnypFvWE3s4XE91VJDfChLPKN3tTD2jAD9+6Aqd3UtrU2FXLsqvp6b+ypoEc+QCqLZ91iH
Wb1p13hJtvVgHMLahJCr3AM9QDm2JE2zLdCNxyR86yUE2lp6E6QA04mo5sndgI7Q9T802r8bgVEd
YfuBi4Ch4EtfGOpGqQFfgg+J9FR0u864/qGE/E2b/ZuqnPILr49KGabp+vIFfujulAHRZ54OCAQi
a+sElF7kz0oyk5/iInHsC6L0xvHz+4f+J9To1Ms/HOBfavRDmX2Liz9Ywii5+SN/FenOP5htqIv/
CdPId2L4/xbpzj8WXwzRQUs0D4NQeraibLrov//LIA6Vppx/9z1TSLc5aT/IR/A62Yga6LAWQcq/
U6P/2vdqkBRtjQ8nbogB6Ze+UGZUnbS809b9mlXGCumvB24HZcCaesVDcLkq9uOb9U09/XDQfnNV
/qIs0/lgBwWMiXJFRk/4pTcYM6E2tYRasBWee1KgluxHYlCtNXJ1A3zejXDV7T9bx/+na/4vCMhP
PSrjDX4vdjrGzQta/ee7oe7GOYN30vLSh2zE/iyf5esqa9eFam1NfTjFJpF9YbCPgIakpf3odJ7a
BSwLZ9jh8HOJ0al6Nww1OoBu44SIvvNsQ/bzSslfnMZGrqlZbJw/Gjny4gwFGYWAilZiYMlXpzIK
BRZ9crcNVR0+4E3X9KThkLY4lld2aO2SKnHTqr6Sl7lfoe5z8DdCYcNi+rWs0WdEngz8NCVNAQ3Y
mCBIhtAz4um2oqduUrcqgopEPsjA4zQUw8HY7kDiUo2Dnb6TBpIleBcp3bSRSKHsyGi3++TQxDiM
sZhkIqOaJmBuGFeVql1laeVZ2ccQ+0qJWGhGqwoC0kIhwQ7YDp47TC9RfKejW6RnaIftVNuHMp22
XSyhhgfrG7GGj57T9qmSniZ8vcn8NjrnIaQUZhYte7Va+opya4kdW8asOaQtAl4EgJVcnYv0qMBZ
6uXQV3RyHpQP0T8oZnKTZc1u4B1bXuV5sdYCCONhv6lbjDZOUa8ni+R5u9iN+JSzGogAbxU52Jhm
GblG1+0Sp990IVr32CKxqq06nov9eSpMj4nUa1paXqMBu1KtnGTvCEJGnvI1hCQwfcleYiqsjbTD
1FSXec6eW717MynEGrm5LcVifkCoQbom3Lg1wCpmvrltQJMDA43Eo3KruITxq3TrcY6v9DZ5U1Sa
10RObnU53kq1/Far07vZYljpSl62uRuabJhUW7wOomw2XUUVZ8URab0BQVqRaVwHuEfixERk8SRI
4Lag7OsJ6RmRvqyJIIpKJnAy9Fekuxh1+GiOkezZoLiIXdnq44E58nrCGtJbVraWcubSdDExRHWZ
aQ4Ysp0lpE0/pxu9UY9zUiLFBXScp+CPBoqBbvw2gcIsJfXGzJv9yCgxIVNjAp7QZGTFp8m9QGWh
jbI7a8ZaaoGBi43QuGlah910lKOfhTeah8EhG5XPYjpWrauVPYAxFoxUTIJ6dNXC5h/hPjU2muc6
mzGD1Q+TtHdia13NGMeLBmlSrO4qml/2dokvjKeW7evijptEfDMGcJR1K91KxcRq0Dx2A2YCS7JP
Rip5ToBHRlKQYYPVyKLaL6WPEAzxZPXrpHrIcGVR+DsTmR02UmHHNRQc+A0xn8M5hMKR458rguJS
LdGjlezNIKAbXWLr2JANJQi+snBxDtb1SI/TgQB3Cue+7GK3swkhNtBzRp+OpNzKlHlxbmzKzkR2
3F/KRF1X+REPWiCpO2FYftAfF9dbzKzDjMHeVAPypczD2L8aFTK4RsWVpPRQJrA35WcsekZ+TKns
+1fLfgYJPRkbnnCKdWUNHwQlor3H+fIi6a9olegnMF94YWtvdPTFaskWulVcJX5DauzLCA1jYSK3
k46alXhS0dKnaptCd+7IsLhqpxfhhBiSjpL9YeczQpbppp/CdeBMq9LezcGm7o21iqg6FepZ14M9
e3NXE6pnS9Gh0/INZJqdnId3cdmjfK/92iZKttJXU0fbGAJ27eu9jgJfyq6Gpt9HIb+1IfaLk0fr
OefBOi8IpTZr+5iL4MGUaPqmO8Q5vlUuYhXuQCfrN1kZXYEEfeoJcNVbcLgkFchEv6LsikrlqM3X
vXFXp9edAdBzYW862TmlDTBBV2sqwm6ulkxXzkWAUGZ6DaNvoX2N72xTknRVkYSd4FQz0ntrmryy
yTyLBIZJfC6Os4hfnA4vWj9vEjQ9sLI8MSzZUHhiJ5qiJ0UJj2FQPEIhvTXTEHXDBcdT2AK6llkA
p5shjdYSieEEXdYIzrJkY4SD+z/knddy40jWdZ8IE/DmlgA9JVKGMnWDkCsg4b17+m+h5/+nS6wa
Kfp6rrqjuksQQSAzzzl7r+0H1onvahkBTi2ycUGHL9n5TXnV680Vg0c3qoprNa5OBWoWJ0weJkFG
nIo0YtBJsLL9g5oQktOXHPiFv0pQMWD7MJYVrKsFx5OnYciwd6HIQHyFTkOcImK7JG1yo9G5M5jR
h6zf5IMhrPdycg/sljA8gsdCm0Q6XrD4o8N2qeghTTCgTdGDSgKGihFUFW/CANVZ5LtRJXI6da7L
sXkyANZOesNpdQD396FLHwmlO/P/Xct8An8gujFjiXDIbZn7K370II2MyViImbFxdimNYzcrHWWS
KmRtO+kEJkTJLp7SYWGYY74uYV5GRY7myDCXY5RuJh90D2ErBTDxvl3FVnY/2iD8iZrT8skd4g8Q
tzDjPfLNXD1T6J9Bf7TeDfMskRHSEB3fxlvIW0QUkTNqmqVbATtWLWDKyk3WYF2ybwBhUPJ+yL1G
GjB/AvWm8QGyYNwBxkHrivS1STBc4X+F+gvfFmFUfbRj0hnjc9U266YqN5IJPX6gU8X8xVJvtVpe
xKhgEu6sNnFCIcMNRdhCRGdLerPIk2g0Ok4wGx3CFpXwyscMq5fqatLs2ZxNExXTgXLSKMUMPB86
Dkwp2Cb5fZS+Wtm1lmxs+77n0Qh18tfoCjLJdjW1gG08LBRat7zTsF/xL2B0yvYjHcIcFVtiCjoG
mY9OBN5xAGWz4mHLDbEWWXgYjXjNoQkxRBi+VnXzOlCNiWkAWq2+toHOMC6g2apFxzYWB6kRrt6e
AKmxr5wiOMXSTk2vaIOyav0Q5EcOne3VGonQNZ7oHH2MkF+NSjrnEpAdwmZPgQQUWEnqc6pP9yWN
zFzu39GVyTTVHOKwJ1xI/stANtjcWRqtIxZKNw40LK/JbrQm4r2QEuZroyTXCx2XCeRwrQGvzwZg
bpy8dNbZEvkZsEg9kZ5lG3uZE+gkhaDmD9kYGe5a+CCTejVI6qIiwUEZcXSVpDJISdy7QjNOoR/j
WwWdGfIKxixd4RSSUkc0gcTTpPfkEKb3tVF5pSg9RQ281r5VbUpedTxNmsZPDJaBOoHaybc9u2w3
0kVmAyURoLW1pYFzVIE63NEsLKpyrWBkMoNZXzedhaMeR338qXF+ROC+KgKEP2hmJzVyR/zpptQc
gk6+atFYIpcpF1PHHtkYMv6iHGujA1A3JHuPDVGXrib0OiYbbu4LvGvEs+QfehvufTvaZvqwR+i0
Gix6UiJwK5IlzEZalkLAIl03RrGjUenCKuV4Y617hYCAsdkxl173wfQ+jCoBvzTVRiOyF0kyLpXs
GTrEsugmhJ86Z29SwazgyAji2E3OdSypzwVSU7tS1llo3RgdaWrduKF4u7MrsR/6+lYbSO8AHZQO
NB5CToANkDy0X2P95pfohw0Mf0SQM7vIWrS61tk2UhSynF2dx47ZbNx/KFhaLbaKWkLtK5aySeQa
VqaOWaJZu42p0Q+2CAxPh6VT5sTE30hAd7So8Dq/PlZK4AJGP0TpdIgj465GaO6HII9Ndj8r0Bb/
A2W6RLyWY80JuRSr/xEc/FaoH16y4CN5yd7/K73l0w/6z0QNRiV4JwdTN9g/nfrwl4marjFrg15n
Uzl+qtaBsBkwqFAaMQX7daKm/8tScYhY4FtUXZ9BYv8gEozGwG8TNWar8GCYzSl0E6z5v//SzEF3
r3STaeKxs4S2NMvqLsZfuegH5xhnyamwwPdGJqnZtfDqtn0ffGQGOhtKSl5REwIEFoZggbKnpYLz
NCBqKU+QqiraQcnSZyvXoJuWKYbbOAPMkGdnDMtI7TJw2PwE/FnrSu08IqofcqT+roCBJWn2LZiS
lZLhUByz8QgKQTnNei830cNDZ7PiTj5d7HB4DfuBFJ/iSEdsmXJUEcQ+VkG8Ga3mzbc1LPrySwCV
wk2nH3qyVskjCMM3E6/cpNBiziinwdHZyXsSYcnwrW6rDanmqbY4To7xTNwHItIKCWed++iG84jk
Gtn0ssLftUH5kQgJTS77J17QgLKFyVlTbCoz4TfI5QOAGWjVbexzq5iNOYN0o0/pTomGe5qgaHB0
k5GG1STMvmriuSb+TBTNKSoyhLTajVxJezVvtwFJiFg+xJOTpRiAk3sNUG+h2vsScgQjGa+efoac
+OTRBoIYOyEbOlGGYW5dx4O0Mqodfmks5z1TNHwu2N/R+o6UjzY+tcJnvUuNno5hoB7SvHrDRsjc
k5Z6PW2HgUUlFSXle9Oc2qEf9qkR73RCUtTyZlKPeZYQ9ykpS7Ozr2oyk+ySqCR+D0jNlED2sQ1H
T4zKo6iZ/tWZ9qSU0XOiYY8TjoCb6pPLYmKwlOMXGft536irUtQvamVv07a+T4NgHXfEAqA1kFN8
sLAzUd0VwqTMkK6qPrgZdHJMx+IpLDlF5ljw9XkaqFwhsb03BMEXqXRuY3SzA4HJWXLt19KN2jn2
ctSiH2VvbNKKPqks9okju0YprU1V29VS+ZxCIzMsTpnTlY1xAMWrP70J6ciru/E5i4KcAf+xkOtN
1fxUGCO1zTaD/ztaMe2ZDzoLDCxnlMe9j9o3Vn/m/k85VhaZdALE6PbtAbS+J5p1B7ikj7y8d7yy
Uq4CE4W+1Z70qjoP7YSmjxFJLQzXV8pTJFlIvBD2ksxam/E6LItr3r+9301rHNX7KdjqTuppXeqK
BopKRCtedm0GFTFpuVHAPJswnp5yP4tfRz1xu77AwdQdeUVXStTBh2BGTgnYK6DYe4xI6kdQZosh
v1FmUHOcuZJ405IGnzBgwYDIH0YbgZOuFU4bQ44EWLmR5Zkl3Kh0gxsspt2KY6RbYJfIpV3LIVaz
H/SS8KfirkrlbcERQ86H2YO1sFIOhfvBIUGVBrkeSFcxrGiD6VTAplqBwA2YzjZ+fBoaAi3T5Mri
nJBxZjSJeA3FYyDpxP7IXlvVxyaNlzH2+bp6KuznUIIJjb0mo3sGwR7cAswW2/Z6pO+2c6uN9Z2Z
+EumIHsrSrBNVotSKRYm5e/IaLSxemSO8JqYXTWav5Kr6jSGBBcnWfvmjL6XWspKZCBgUgITWD1D
h+IsdjjXUJn2H51EADdhVaFPqB2AHvRTntoRVmfad7XTPUfltJxIDBT9sKrEz5jCJc7V1ZCQ/IYL
zBQgdJ77nmP5yKLavlM385JdhSpZTaE4DQVZpqQY3fviJTDjLUQYprJMkWOHMNjuaGfddcsraBTK
T0gVidvG+s+RhSHSqyWYBx172eTEhDL2y4pnOa/PamTQkQxunBB1aZNvjZJiKAbnMyb4deyaoR32
8nt1SkitwtlIE4yJpCSA9dIcfpCFfK/OMu4xHpflOHgK2Wfy0IZXRkVnT8SuzkBTgCGSyYEIrdoT
Ye3lhUVd/hJrd7ryUYPnVxISMEhAaxTYHZCWsxtg8QOcYRX1mM181ckwYIsOyA32fWv0aQXw2dua
2HUW6QdINbuUostRrDvBnHLKrX8shmIXhUVlKRoeRQxsn3fRup8KFS1K4xb9Xsq3Id2yev3LWeNP
/e3ftS+2JtOmx9/JbAf79edrmCqBFQXWJsSNnYdzesHXIC1Z7tcZj/viO7qu+rsPlK42hEFYvpph
MUj6fL0ux8Cdj3bDY4KZjQXFfLDSrT9el3RI6BR5TU+1oZx90EqQGRcxXaVq5DAaiXtNrTwf077V
PqSwQ0RK/G6c3o22oMc1cXYIOegWC0Mb//Hw6/MvfaG647QVdrrML22pc67QAtTyv0+4/7Xj/5eS
91PDXyXYFLcCe4BDasFvcwbJlssMkLs7rJotnI0NbZ4VwLb9d1r2P8zZkHbaSJ1xryN2uvjC42Cy
iJWgwpvZehrqwX5FwMXGXn79YH13mYtxngq+hGg8LiPv/F28E2tjPS3V/XeTkj/eNx0xn4YKwprP
vZ+fJwLZVb1pM8KuU2hRJnuZnHkx/lPhEPTMUlVKu2BQsdKF33xlvz/JCFH/vrJ18XYWkmyPI+0m
OlIvmfyGgaYd79TyH68Bn69y+XWR0t4FJVep/MlDZcBOd5aoib/+tv7LbWSerJCiy6Tr4gmvFCkO
/Io5whAw4jbQE0wScUkW1tEOfQfbXpp7SvNmdd03l/7zbfz7yheDZceapqDL+QKzyYAN9yOS7igZ
0m9579q8sly+YTi9GVbiQ6c0m00Iv9QkmhG0k2mQSiHVTwzKSTfEvFS813Hr2mydJQdT+lHdjEYr
bWNpDNo2rN/USvIsDeXPGFVbW+Y/DtFjqy8DZAURu2BJfhSTa1yK404O9WcrzDH44XrMH+0i2ioh
SadquImFdvSjzLXr5FbO6HJ9/f39YTqvIqTkQ1mznPJSop4WphM7WtQyY1qHHTrs49c//0/a618v
cKlE14fJCmqDC3SrcTkzJQlOun5cP3ZLbTnuSZX/5rGfC9jfvi3y7NALmRaMZugDn76tEUuVjz+8
pakcL1EDHrAonIbePogppaE84Vkad7l0NwkbtzoZsA11j5zeIsZhgEBcDEUeYyKYNhogIfglVSK9
2PZ0q4EH1I0kXChMC1USTAqmbzIFI/I3Vzey+XQjr5z6Wa6nNYmeBBiT5qlRMrY3Ubw1bOSesaXG
bp3mbhb63zhS/uS9gdjoMCilvQX54+KFp/FeJ1Mj0Z5CkBRHwykL0ptotDbERaD2qdwoRhhRIx9C
2bdTG2hy5Xeuij8t3gza2aN1Jvv82+ebPzASyjsQrO5MEWJKGsm5p6fKKkHBFzk+aOl0F+EB+foh
m9/0yxf016tebBl9rgt7nL9yyaQ0yX5aQBXqW9t8s7vvpPt/fF+Y6ROajq8LWc7nD5iXVi7skh5g
Gl3Z+TkkX+3rz/LdBS42B3ALhTpWXECYq2yO/ESB9PUV5jz4P9yuvz/DxZdkx6qiEm7XuCOpyNoL
o46gqQ+GdhgpAPSBUrEjmDeglmK02Ucg/JgyYepQJedkFcqOE/QsnALr5X39m/3hs1sq/gyIwLKO
eOJiRVdS3Rpz0q/wVL2lVr0Iqru/LvA/odqZc0a+aAZ+RNVXuJf5b/+/DqD6L9lCJUVbmLM7J8b/
NACVfyG9R8Gjz+EVKgKAX+U6xASw95kcMFXzr/f6b7kO8CT+HJELRrh/SHu53Go1lD+oiKDTsJDp
nCg+v15FVpS04prJpWrvdXCZokS7W69+uTWnf68MX2KbLy9zcWiJAqEWUsNlmv4xIfqA6Z6lEYQg
LxtgonSC0m/zEC5PK5eXvHi2fatPs67nklmrMKn60Xe3UDppCkzrbz7cvM7/uhrOV7JMlFMYJwzA
ORcfLlZHv7AAmFKY6TvNE0vJVbfsSO6cUuMvh2/kd8rlW/vX9QjxI13W5h+XBUgqmkigLJ7cmmS0
Lf5ta5N40hJdRXA1eoRBetY368Rvh4qLS16uwnovya0sKi65ZODN7BYDxgIyHw0DPiWBKBC53eHj
uxr0ty32r+vyflCAAkz67bAbdPpkmWXNc+MpK2retbgxPX3OmPCKb682H1R++x4dmyKeN4JW+MUT
04lx6JuIRoMS9Nu6fgpRWVTqfSSuSwn1x5R+91bMP/CrC16cnHKpqEBrzFPglbVoH1aQIbxyzQEK
HBoTKA4Vq++KvT+970w7/v9ntC+2Uz2MgM4VGQP2AEVTeNP1YCts8c2OR+f994/GRYi2QCM6880v
7qVIRER0MGd3JPKLWq1WDidxDV6Ub8orUw48k3fRrF+baFokqs1UWPKyVnMD9ANZBkmJ0RbSl51v
q1cy+rYRaDNps3ARoNTZJI4hYqi7mNzFepcE14me0PDtUaZbEBQ1cLmjQs+dcToDO6gEEnmLpDIQ
LjuOSO9gAAE3RgBy7+j+MRIJUMZ1kzBypm+rOMjpKN9mqIkzymuTOWFEZJqUN9t88Je5SNeVqbw1
A7QB/Pc0/Olk040eghZIsv2C7qkDdITUvXtV2t5r0ga4zF4DnlX/9ItdY3VgMLt16G904vxGaNVj
MN5WebNKRt8t4R3bQ+wZmTj7ZuJNWfWQj1g3geheR1J77NPXAPesn920GqeuKNsUgyCRVNqqdn+2
EsCT7VgmbqPLO8kMzs5Qb6c+OjRlFbtCHgmKTDY5MMk+fcO0sQflMwsK/YdysH/0qXMW9M3smQoy
SK6DkVrlSyGM6E7P2nutHQ+1CIOFU3IzE6wPDRBxzcHActNptOQTRGNWynnbWJuDfqcjiC59DR0d
+izcKXVUn/CGrhzcBbxRDb3tvtLccHydxLLVSM2NWhqwTHriwq1i5aBiuqjItVY65P8J0dHRlQ5M
uip2ccx9RKTQZNly7qaH/F9ouT2T8bHqlK7RnAPVWitZsopwvmjjaU62HhNQv0hcSHRCtQ9Z10A1
nig7i4m9k7+OeMKqH1H60kzVxkJ17hNRnLtmYV3VCdTl1suD9iYTylmW6uesBbOAPEfGdT3nPsrG
gdcBG67t6ra5DhyxrAlobephl5KuaRP8rWprojSr7KMMGQWrE+CI9Ao+6LYKZS9UK9rs7a6C/kO+
5NqIi+eIlufAOJu5v6dii9CqmBs/e31bXoF1GD2muk3XU92rbXRWeGK0/lmpxFIImVG+7jk6yHGm
InJFm988mf1TQV8eMcgypZuXI7gow8Zri341A0RSxnma5PiLotxoPQzdqnIL8reLHljH+BLR0S76
/CrJJJdsQU8yrI1vQ4GqGEnDaw3jYpvPeh8laTbWGKzzLvZUDEfRtK7zYO/0+m4YiRFsApzgr8N0
nKCooONjWr8fYU7a8msPVUHJ3lJjvFGs+0FGEAjXu2rJ+d4qwak03sIcgYERTZ7d3SuoSVv7To2L
u0wFujPVTMQtesqT9VRJHTAheZUoFPc24/nYcJvhPsSpZQfFwobOhVMA2SNYABAytrQIew2OGim3
vVGSFksQdF0fabFsyzbd6ECQxDxCCyEmmmtnShaIAhDkgCQdbiNrL9XXCZLUAQsdmRmLCPqAHu1G
7YYhk6u1w1rTH+p+NwkdmIjtSgwM63DXIQRIIguoSL+iRNxMsEMNTDPpyYmvmsKYpYYLVX0GOOZ1
5bBJDHrspTqDozwVpRnkSTBf1cMgP9j1D6cwtsmIsqt8RkTQ5zufQOHorA4osFsWxW5nzCwgZLv+
VantZEkBYDOu56Uv60aeiX6ZAb7SsuxFxUMXh80uaM11DBiSpCGTkaoSw5A5Fo66oQIGFaa8Fkhj
GZ3JHZSl+DqYfE8Nfuqi25eIC9PSRrXbPkeJA+eFClHW8kMiy++1yhI6Vca6UPjBBl9Izk1R59zs
JOoeK7aO2dTSjQDzMn3pJM+VZHmm9Z6rH6M8rAqFwUEy7FQjWcVM+QTqa/QQmNwikn9T8TrZ0aFv
IWBhY5I7Bj4AqK4ay/RE/xMlW+QENxaAHS1HLY0nrGohd4CKbifb1QpzLXAY1Rq/7yQdh95h9wmL
GxB4Nzhnf2qDeqtm0lZk7UazuImqUa5UZy8zfDWzdt8SyeDIzA27lLQjZCfRq0rGMqmeW4m5UoJW
S5bkBfcC2tE8jb6O23YZF6hAmBOOdbZuI9yLZC2NIVpatbgPGnnPEGZNJvK7pGxDpkmEuGLaQyib
ZGeIf0xFi7swDx7nBNkqOOi45ga0UBjDl6WzDYtmoRPv0LGM9vp7Q8YEmhm3jn4Mhn1vODg6HCZu
lu7KvbOolTvNuB/HmVjo0EgZwTwidyvjH7KM/wdGUqtX+crQ5Q35FKvKKRN0YjuJF6hP0IsON4mV
LE3zI8lPANKHXmcI4MRu1Nks0wQiKyzsvuX16muKAFqpB7fVUhw06DrJLZRhTKFJPYNKWxnObWeo
h7L7MCPK4yri+FJ5KBM3qcl42cCEy3HAqshbnnEC91Udo1rnSMCL1NBymlukk/IukHaLBkeCIzGH
jncWaVEagw/WAayXoWFuIzJhtWZ8nNDWVvapYPgXDcnWR2MsNwBlyMy1Iot45VlFwzYz9tc4gBCe
cyYNgl2oBEct4u+OGgDy0N77ol1bAJWq8BQm7868rEg7TdrUg7Kt4+moOhvV3hiz/mfwMRqi4ULe
uUjYvRwiIKoBA2XZvjixiSa1WPYq7hpzM/X0DAIRnv28PEn5eXQ2Il0WiHPHPtiUA2HlhbQq9JvA
QVXH0GUVgVPySRx32OmLqXiqitdIr1edH353pv297HJkjs4oWsgf0plbcDD8pXeL/NSGVc1+QTT0
ldcmHj6C5VwSWY7LQ0UErlu5/DLu10XY7+faz5e9qMFSa6zxOXBZIV0b4cr3d/J0+/Ul/srw+nxc
/3yNi+O6IYpxkFKuES+u5Junekmc+DJYinVB7bUm6GBFFOv+uxP7b4Yaspp+uaM0wT7fUSeR6qRR
xERDt8331XvizVaaaqm41wPOBJYnL/boVy+//ri/V5lclmg4mDsK+iDz4gQf2E1Twree3KTFonfi
3fv658/AgIvqx5EhO+i8YTPQZwYZ/PqkqHjBR1HDXP83CdrgtLWwHsd4SX9sIRYrlDBnGpqraRPs
ZkT04Couq9M+u7ojenk3IpZeuJyNAB3FnnyIlix0/cLZ/tx8V/7+6eGam6vIt+YGjjI3AH55ppsI
J2Djo5TxsweRvgXqz6E6/3U3/hcaZbQ9fvnmf1PNXb98oOv5+O+iuX/zkf/6KX83zNhkZqsaEy6T
zsovHTMeFybtDE/4519z9r8NbsDEQc4Ylk07hpC6Xw1uBG7CFSTszFRwzv0jyRyjyt8eXBuxIOv6
POo3keh9fhzsSVeCOBmHmZVngDDVlkk1XveGfMrQiMuNdR2GOamK1aoFSLMIbJV1sL4z2m6Vtuox
E9mJFKBFgEQhmP1ZqHJhRxBoVaOdGPp4H8pDvs31e4OIAGSclnNrkglkS9c5LlpD5IcUtl5mmC4K
UjCm1b4ox6tR/SGVxuPk+2+5He6dvLgTXb5URoRaiiqBHES6rb3nY39b/iR5/aikOcIMHZNMIVZ9
0a2q+KPoTTeYjnaNtsKPO9eMpUMwjWsnOjmDtW900qVa5yVogW7IffnD74o54+E2a/RDUPrnDm2t
XDTeQJo5cieCKiyJopoTGWbzklBK30yXVmq/1l3vqlOw60Py3QkOb5BWG/6ZxIe7Eth0TyBNQUAk
MUaIneqeikdBz6blHIDnOo1Xv9QQ/ZukOaHg7qOdrOjvdQqX1AFUbWTda9YUhKAj7U1vhT9ti7AW
LiW+m0jKSfQAKlpjbwXJccz4bdAt9XFzE5D1MOlrxyBA25kpnYUj73LCNgXqoDiu9groAxCD+o+S
mOGeNv0kJJT/lKuNGele6lOL69oPxlr2wswMtxg6JMCYrDsQvWZzqwYBi6kKkOKgd/UayGoJdovw
Sh0dR3cAVoJi2cEuqa36Vl3K2PlHSb2TuXvgFhfkQ/wIx/h1Irhp4aPSNjTMhCTZJgK/b5nhpFCs
GC377M1g3lbh1qk2bfZSj4+5hq0j0w8NxjJJjGSL+CQE5PtJDndTcFWrT22Ibd9q5XMIFDs1XTOo
HiICoMKMGVppIyCP8pDQKWuNhir2pCrcArWtJF9dhJnNeIKA8wHEKcp7Pnx6r5fTvbB1qngHm3/g
arV/lPktNPPDj028LJOfY+yBPRjCyerKTYDOPG+kVRTjkG5rdFL3kWk/gRA5jT5fvyKUfY+pQBqk
U4A/vezeWndURUdWQuem+jx6D89Omy1nL01EoEYFEyOFZ81yw/1leljsnXTYJVTCOABIyUBTLwJr
U4sz2AC4cmr1U82IKOr7NdlpJzn4OTTDcuB4nyHbs4qHIrrXEvlKDChKh8iVwRUPM791wtPfgwJx
wnONBRAPokju7L5+NUao4vpHZa7TYCuTiJVu5WlXwr82oYWnneElmbkOM2WZ2dQ7lrnpFHslRepC
A7iiyj86A0sNlExDPxtYFZRtibisVbdpjUwru8kdsev7+Eq3kjtzekopOW0rw/TE1zx0y8GRrnm5
ePiC9VQe+8CCJZpRqb1AivPqWCVVFXgIRrgB9RwqMAJT3baQAWFMt3Tn3LgjJwB8hiQWmKjc1LiB
EqzIjVfWOSUJytEo2Kn1SfFJu79vyk00J8dpu46MgZBzvKWczVy4EsB0kcHfqf11NTf0bJ1TdOpi
GN/ZhbQM7GktYbcMsGqgrNwb8m3SmNtxVDh5s3IZHxTfdBtgPMTJqYlv5IxUqXLRG+v4qdHGlR4N
m0DfVHK6G1p/1SDtm+1GmW5u4+p57FOvxuokk0Gl19oeu+V67hUiH3YNOkAlNpIYTqAlRXgzIzJN
iL0iw5JKSVJuVL3yxiIieqp0BajviATa0hw8u0b1z5x/0agkqNCy8R8L5ejX8jqVUDoCiuZXPERa
v2ptlI2AR69j5GrViCumadYFeqpqplX4jhfa421P1EdnaIuqvMudF7ltlgmT7wGXi6yrS2HcFtQB
RkN2THHK86y+70h6cmaEB0Vr3lP6pfbKBDkUqfk7N7yWxdYub3xNXSO84W+aP2Ae7HwfW7GyTmfl
YitxhgwRGKZtfpSL4cV34DcMWDeSyV+NAyfaCAEpQNK9NFpEoHd07rrFJKcHx4GJb6c3YW0Qsaft
p/Surh2+h2gzJONmYDAhy/ys2qRblypQdiDKVPENjlBPCPHT0Km5gNg4xPeoOgly0Nx3ErncC2PK
7iZZrnGEEV2DxjCWpg74NTk3xlPbl4cuTGnsUkUQLx9MpCuV/trK5ZOfKQclGBd5H9A2ANDj016t
j1G4SUfrNlIMwBohDGG6qJhttFsp7tfTHLqT95rbTTYWDos9mXckTc9mFRJMZONNeaclt1K6ca+r
tJ2toRlXFtBNTy1pLreKfzXpCKwL60SySuCGunSnT9POMKdpE+cAzpVpNbXyZkQfEdPXyBX12SgH
xfUlDUpJcY99/FWmJ0s/4C7VUKjAE9aVoVnSQ/w5kfeSaHhR2yY7aP1+hCjqBxyE21XPGaSvHhtu
GQJWOWUzloV1rlJuVOzjo3FnMoOP2NWOyFeGyVEOZ2d27+gPdnRil1ia2UeVPBnFvYxHNzchzdiI
Z7IPx3nTOn7s4D87xs8RSTEuSbT4IY+6vJOrdy0XZH2jE0+pYYXwF5Kpbkg5PFRle90C4SmVflUU
zsoGa1XQpc07J3HV5ODjEbav564rMQ5ZMICibwmsu82KGgTQsQneAxMxYaHXxN2Qb6DzPOr0arOg
x/pHWzK/TQwcg3qFBhd/VfqUO9iC4LW06B/yLnk3SxZyCOJDVh51HoIm3o8R7iG/oT0doQuq4ESZ
3SbnAVboLscoo8Hq9pFOKthRMZ7H2XA2QU7i/6uvqgx9I8FaLGYnbYAcZCTsK/RIkhc7s6/gLbxG
jcyDRu+WRLxjNFlnrc0fJ9vwWthKhFLTOeiCB1EEG7P3cbG3a+TWW8300dpi5IwsDlF0jLvkBaIH
YwvrWPfOdlD2LVOKqTU8POxAjJ4jo7oHc7MNugp7f/MAzMGTTY4P3aHFSRVa2kmOpdVk5puUKE1n
fBtyeT4D3MmAsSPy6GYLMYDuhTFUgApybjTu4xTvtZnZSxXHdJ4nq7YGYGaOTFNOU2EthwgQsSi3
8ghe2AtYoLJ009cMx6YZsiK5nXwUgGekHtZ28aGN8gL11qKLT6NJH4fhi0+z1+htMEUJiQHYZUv0
1kOE7RPCdSA+8KGRZ0Qn3+KQkbMMLWu2rV+qjtO/6/RPM+hLFQazREtDSUkRx/Gdbu/nY3svc+cc
rRtc62iPSxzvzZZhG9NE66aGw/UiTq5DlDAj4sXXV1YvFVLzlU3dZNBvIX5Ez/n5yvEQjVMywL03
fDy1E40du4UYp6jNriTtE1Y16eYpOafXPY3Wgu8aIE6vougpfHBgGoMyzbV66Tp2MN90Es540lOv
wPF9d4/m0uqiKJ9/VVAgTAjhp14W5cVUBlLSFtgOQ9KhlJ62qUGf/iFUsaNiemWxVYsHW4y7MBMH
hVOXchgMAc6sXlogCvQupRlpuaW/SZSrSlZWU6TiYmsXElZBOc73KVYPTRpvNbhkkVQwHEz3cvOo
o7RLgQXV6bhu4TZHbYea23xIMpY8zonh4Kwlyp7RdCD/8t+imQB+lwamp5qtl6Efzxpk7ALXO+PG
iqfOyY8N8PGIDDQLrHoXnKcWzNZTZfleFTWeLa0TZk7lNmJeZU+vdiRt7OGkstAoxr1JGu/kyJy5
5a2mJPuBMEiTGYRv9Es7CbFz5iypmCnp1WFYwrLNCRzuVw7dLJCY6LY9ThVOOkVO/GsR3LOfbAmM
xMgiQx+OAyL+muzDCLTXoJgt4ecwi00GnAzGKsJJ2Zrz5dcP4u99DL5cg84c+hGFtKqLPoY8jIav
+Xy5PYpuvQXhIT9auJq+vsofptoW8nSkqTjXzL+4Nb92S4ZeKsGPcJVW666GZu+bGaD/Zl33T46U
3H19sbnX8PsD+/fV1IvuGGsYPkqGIjPwe5NlznWqQ3q2xCqACFVo1qkKazcQuVfVxdEnkiUfW44G
Wzl4L+N3yaBInM0wAZ3xcadUWPyj5IUhzCro2kcGCq9GKnmNXF5l2xwifpcMbMJikUiTAxxRussw
THeNv41hQgFWySllhNoe1NRw7Sa9qfCiWnJ9PVn5gwpzP7bCgxrK60o0rsrc2YHmF06pSw7EKnMo
gwi9UciL8Svymx1pM4AX9JN8881d++amXWje9EwTcGX4ilJSVzmNu8yPu/7m64v8STSCjIKOyyw4
YAO7uIpikIeR5lxlWD3hP1oHtxbNPO26fLNuuENesQZPZrvfXPVPj9+vV714yMvAF8408UA00+QV
fvke1ADn8F47TBXl+kjYSsy5oQeFQfReJa5jnLTNpJLtyiw3eMTL9A0K+P/IO48k2ZEsy26lpeZI
ASciXT0wzp2T7xOIU3DOsaBeQ89rY33gkRnfHG7hVlE1aumcpET+jK8GQKFQfe/ec7+XxBHHHt2H
cW06zYH6eNwHybqI431a35nRolOXP1/4qZf7eJRRVaomzCIoLEax/J3oL6lASc6ZaXP6QqiwKZY2
sK6HkvFRHTSoK7IG9JjvGM0giY61bs0FRGNNe/3ztainPkMGZZMBIY0BQhk9RCuToVVojFQvHpsp
bMNJMk8+Fttocv/4NktWznM3hxdHW6FQJmTakTw0/0R8x/fhoZ/rC06Mi3NRgt8r4jzHox81unw5
L/1Oo1eIdHthFLtYPfP1PTlzj/7+0TzBItk15GkxT+yNrRczH6hjWb2I4jVn8tnPdxio17d105Qp
67NJsAgtHEs/o4pAaNgrPMuLaFLPZtXcWRVLYSrMJ6Qx3q6JR2UFn630CWmo62TWrAgVmzXbe4wH
l28//5ih0v+1sUIuo4ZWiLWCOq0x2h8VetPKeVuxhmeXOi0jT9U4+jXTqt6Y9UedOmdelRPz+Hi8
sQiqRZ2v2AbjaXCcqgwcJRt0FnWf7uTnlf1/UNbXgMQcPcVvZf3df/zv4j/+z7ecwz/+tX/W8aV/
yCIUaUtDYjyoS5nwf1rfTfSmRGj84XxXmRH/quMb/1DYKyu89zIT4ovy1fgHNnrJoFUEX04kCuLv
WN+/G2kg3iGflfkl7M0RUn5dzeSk63TPSSXqcJdBch0gxVJJCQqNGDLnowRnIkh+if3L0V06dQwZ
lq7jya6Ohh295bFSQHLIGNaJ3rPaoxRsbnv66BCmVmHWTeIMnwZt25gqqpZeIDcBKL3++UeMX4Dx
bxh9K5yyj0PfTiSwKjTJGx2I1iry64Wc9mfWmc895U+XO7z7R9+MXlH9oAwzDBvIueiXQny6zOfu
oZ2X02BxrlP3TTD6eWUA+WQyEUQOMaO7G4RZW2tJLME5Nd+dsLuuKOmrkfHSmsGVPJBk5QfFuirb
F5RilKW6M9c7/goP46N4xJ0J8Rxd8Gg7KlkZ/mrQ/9PEPJjs8ayIJoP0x6rylxbE8do9HmS0sXII
+wkMi0HIno/LF/PcVuLkq8FXF4vZAIHnLfn60CQtLsumIpJBi/zrVDMeLSQb7TwtEPxQJHZEwr3s
i0Jd/TwtT13X8bCjr36nCRjFU1GcOmjOnLRDiHtOmXpyPnICR1kPodbEWPL10vQ4dE3T7sSpjPav
RLInAVlTQQqVVnVFCPTGSKwLL80WQl+Ukxr9uOqa01qtzuAqx+eW4Rke/47hXhy9F6gLFT0tieca
8rZEWDy9BaoaEc9c8RxexF9edG7anL320bvoE8vV0pQRp5TU9KtuLs/jRYR6geJnz+uIfe7M2/AX
E+n33R592ckrlFXYYCKgn2bWD4pRSpaqx5FA2LroGPvAQqqJu33780w6c3eN0WsY2rrklsUwk9xy
hcQKEsY6hZmWB85qkEOGub/WBefc5Q7vxXixO3qoY4t2YQLnSV2GtXuqJ8E6oFdZZZTKh0y4lkhw
ehJ195SSluie82R9swWMZtQAfz2eUXQkMd1KDB6AtyNvxCXpWb+Y95t+Tm95cU5xM96tjocbrbRx
nvth3TAcpBpSXR70roOVx4E/vFagev78PL9HH319XcZ1KWp6TJdgmEj2pS3aC5+gQDm/jCpvL1XV
U4ZMDyx9CuPKi8l564jjzWcEAjDRTfmFmM9yWdk1bAOlP1SkCpIKDptEX9HI31iSMBDAb3ya9QMR
SUqJsr8rSOD7+SJOfRuOZ8foZYh8GTG8wx1LY0iwSFXgNaAx/y8MIunmAApAoTDERB/PAr10A0n2
TbSYageb49GUsiuh+Ls76M+HfzTKaCVRA0UJ0pBR1N5a+TItcFG6CApqfoufL+c7hWB48DKHFBVZ
h2KM12sFsbyeEII0DaJ5vUBURgrsWr+Sp4DxF9Z0siycuXWnGWSX03qGM4u8zDsbtvRNhPV5wQhM
JKjXRBuNLeRBX4eGUdDnB2oyse864LwLdZ4sjal40Q2yNnnGKzb/+eK/VVD+GBU1HfIoXQQv8fVh
KmUVBj1KWd6xibnUOfCiFDYvUUTMrGWzrpf5Hj3smVFPTlMTZhU1chNT02hQPZHrvJT5QnbSPkw2
YbJ1lZufL+zcEKPpQ/YMLV+HIcp8D4eORMZntLFn3oTTn7vfFzImM/uB45u5wSipcVck7qNdo3kF
GUMtBuewh8HDB01pLdzOX8s0WZR6Z6iXP1/pyQ/R0W8YrZJeoIUEUvEbarLIhgyodkMO8LI4s3NS
Plf3b5+eo4FGi4vuhGVnDxeryPkqCTQgMmTY2sVOb+5QjLjEwADhInt5nvSXQ8ZHbBZICmIy9Ipp
zdm+FfWN4S+iYicD9HCFdeAeQv81pxxt0QbuCZ3xkI6EIi2pKA1YV2cdTpnKhmlDGkzo2VvFze8d
Fa6vL1+bsRRsJUG/6qNagbNnveZefenV3ixJngtiEdrGd+Y5GWQLhKtAuUop4exDZIX/ZIrmoim0
aetqPmoRbd0G3sOQAhp1YbbSHeHJBwg2SSQCbky3u1bT/qU0rjsxvjaT6FEvk2lnPaKZqctdEN2r
EqKGa5c2QKvstS7a0d/N4nQN6Am+mXRQJRwPKSBnOpVJ/epVF1JHg0sU5zkiAhLKbrLQezCg9WY2
0kuBgNj2I16J+dxRyLjYAG2d+cKkarqVkdyFFnhodZADoO+25kVBSkUnXso4Hol2Vt8N7B2FWMzT
4I5D2EyJFgp2lpRsMqJLoDDfRSBQG6iT5DvTKCJXWge0qJcwWDJtFXqvPkrwuJ3JFa0FtrEQW5uW
AG2CfVNQ3pFTLOIq39G+mApZSZ27wc30UXv6oYcIIUNXbuTnkOxRDXsTYbcismB6eUKQ3ThGuHSg
IwidNqNSqvTF3MQ/Eqn1xkuUBd4RQpnh1N6RADlHemyRkSIkB4Heaop3H2KT0m46+1kmEtU0iZHt
31IFgUl8EOx0mkr5wq4Plphgpdo7XXkoinqtoco3hHc3RnvRNfMqd/Z+Ck/aDKd8yN7rlCyH0CaM
A4EN/fFpY2QXJCWrM9VLF2Ep3Bg5yS+xIG8UHpAOBRRDfDmr8UVM0g6vRuuqt5LeEWPOZO9yf1+H
dUebM2IlNZ4Bbc5NidQiWk6ueB2765AqvK0eTLGljVDPrPKhltawLad2F4EpVXMETVayJmlnWVsg
5BqGDwVcBKYtDTHUeTjT2kHLHlvXSQwfLDMO5MDNQtUn5bt51Wp9n9fhdQ0pMk6pPLmW/tFEhNUk
IejmqH0Im71J6c90n0tiaKaZQ7JxbE7UOJ8pykrqf4URnOayYgIoqncjNvB8DXgHMpRxm960UU0K
86rI8LcggKmwGGn2jd4slWyjSPsmuWrkahE6Efa1VsIs2jTxlH70pZVkF2HOP0RhxAQKxAsrxx1g
STtHkdYNwMJJ75NgVHTWkq/VPLEanDuOglKpV6cm8n/RucevjIpemAu2CHz4IVPDrZo95wG3O63k
Q17/sniJomRpgp9z0/Qi7ndoPjfYZTZdbkw7yKCdvEqjRV2ES+x3rcTp05039Wsgb+zgyWTR8VHh
1QoniCf4RIswukmwD5vYtExnpyNUkrCleFoOVYpCvx3uoVe19dZ333MZZhJhRQVM2npg5Hs092SN
NGgwnxRcVGAmbXLb5vDBevAg0i6v9wFGl7TA/dI9OhwaYxkhXXRdW/VENH9lGSJK1Cl+aiDhN9cG
2WNZXWIZPVjBqxcGM5NAqNC7srwzZ5wzH9HxlkSoDcUVQ1b8kN2AQtKCudGb158/XydP5L+/KuMD
DQ5YR7UzxkjQ1FXeJDhr0z55jDgaYfSBTB27SJGTcmSSlwowKfO+KlZis/izFvuXVZPv6aDDVhJG
j0Y/gZqfNToUigVI7+Flgqw3bADmvLOWlE+1HA6ksInCeVWwj7OiOSKkBTOpT25Dq0NogeJQFg55
BEwxUOFbvYW8Clp7aGCUSMW5Q+Sw+fn2JT/6maPiC+QgS288fqZhPBswvnw8J3wRTCQ/GD0y++AW
N2nXT8nB2GcNi3iR7WKEUBpqDD3doDL6xbnnzK86uY85+lGjsolgygLOUX6UyUGeRLU8ugt8ogJq
c1slwdTB3ZY+/Tz3Ts7voyGVr5tfzUpTs08YsvefiyHSBztYHVfzn0c5OcOPRhn+/KgOY3kNRQqj
oZaWP2esuMI5YNO5AYbLPBpA9eUc+xEDpO68716s+PnnCzj5Ah1dwGi7HpiVEFBRYbrkEumGuxIh
jwI0p21/JXb7XzjCDrE/Bt0B3CGf8pGjizGtAByoztuqUscpjY3icPbvbn++opMb9+NRRs+ktd2i
D7thZYOA6EK5Tma9uUTh4TfoiQp0Yq03t/pbeO8gdiaNlc5+/gWnpt7xDxg9Mz1VYjcRuKetwDcY
+aJ4wSt55nxychBFlDER4LPhqP51YtiV1NjIJOBZoUxvoK+WMdaXq5+v5NTsoxb9r0HU8WKiCMS+
hAxCfl/goi8+d8A5N8DoWTlpEPqlxgAue1z/RQ1uf76AU9P7+AJGj0Kr3CBIZf5+oj884bFI5lXZ
zSvNnjSBu/55rDPX8ulYOprdJe5h16EtSnlwX5gkqZz5YkvD3R4v7UcXo42WtM4nbSAfngbVx4+I
ZGp7ZS3dLTHIZ8tzpxbs46FGz0VuXLfIa66lNocUMHGa1/E0yQ5tSPaKedMOJtbwjNDhzIzWRs8q
z+jh+sO33MKQSyKOiY82AY7w81M6fRcHACN9WmRM6miYQA+aTC9qajEpBnfJpQSEw7nXH/sknKpw
dsuwm3Vwp4cWmijC0fj5Bwxbkm9PEc4L6jjy1T4zco9X9MIw/rmiBxaJllcsu2UgzfsiOrPYnqzo
Un/B6zSUYlgkvq4QCRbQNDOR/qO2uzRAuRFGuptActNoneGJPlNE+M6pYoN0PN5oetKJrHupYzyz
ilCL9ivDWCsO+UKcaaheEswXc/7Huq4gqC1mdr1SUeJiOYVLPw1rogzIO6Hnu24q+8w9P7l5O/5t
o4cue3YQAkvhy7P37vVNukimAul+k2W/9Kbvi3pF6PWntxRJnrHO/TPja6cf+u9nMfrMylJS6WrC
+PSV7mzj0W3QHmv2lkV83lUwd+1qX1jOoc7Kg61XT7VkcXJ7y5V7kW4LZkeXsAQDumUWLHJ5iAbd
JV63Tav33L6DRwyHGDm0+axG2jUAyYkk3gvIL2NMGeh3p0murOyWIK/+WUuvSl9f2QhvZPPQu8K2
DKNpZLgLK+nJEZPhzhG7nlwIuXjZWTnxUI+K4b4iy6Ni2ajiIvZ6e15Z9otbhrOf342TSwDiwiEl
GvHfGG9Ii6funZDdjp28tkStc17yz21CTn4Sfo+hjV8LuWwaSRimQrf0w6scaoPVzsQOePLbz1dz
8oNwNJL89QWMhMposdlQfMajZdm7XDz3yp3a7IPJ+df9Gn8RlFbra1VhLSs4+3rBQ9LfufiW/AZD
uqICkI8CVPg6xiFx7VZvuUZaHLFfgpPc6W6NWH0acWBxBedc6+7kfD/6YaPvh1FU0EwTLt1VEeKE
Kxk3YJft7bO95pMfqqOBRi9Wkmmh5wG1nrrr6F5G439Lfu5M/YWdaGdOnkHrWhNqbHNqdGdqs6fX
lN9Dj3sLYWsm5EYztLo3bvJk8qRu5Km1oLAw02fOjpTfQJ5k68+xz2w1TgoVCCtHqQDllAjB0bm3
5U/SykOoMNCc+5k06VfmrJ4OMOd46S5/nsffrOtDI+F4tNFNjutEDaJhNHWpTZKPx8GUX935s6GJ
Qrj3Mr8nuyFfnuN3Dabbr59KSxQV0ioVgwBLZKCjVVsFIFPXGMApf2vKlEy2yd5eFlM8VlNsm9Ks
nSvTaOZOrm6m3uy/PfroHtPDEGpJY/RIjkAqNftI9Dyqyu60UR5MZ9vJ7zI2kOYB/gK8imoqY4ZS
1R1unt7wb1qKnVKlkDO/t6pfGEinPsz7n5/MtxVmdINGDybhqwnte/iJIR2dXJ5HzZln/819QKHj
yzMYXsCjXa2R6SnICoaQl8YrFKBNuYajtufMMbMn08lBfh2ewXlo3LcXexiXhh1NM7p3HKe+jitG
fmSbNeMCTaBEhvmUXGJj7/q3UnofKXep8bfZuqMRR2tWjl+hFHSadDXhimR5q/XH339a+MhleoC6
CntvNKGChnA9c9gESO4O04b6z5DbvyxRnZoNx3//8LU4elSNTvSRMmzAdO2geVeeavwx3f6WHnHv
veZJkXyU/3P4116TtMs9ZBCfKTK//+kifY9vyvz9vdw/p+P/55d/sfhfn3/svCeDSPDLP8zj0iu7
K/Yw3fV7UYV/DPLP/+d/9g//x/vn33Lbpe///m/PbyxTM5JCcu+1ZLX548/Wb//+b39gBMwBj/HX
1M699/b2Hn485+VfZvgc/T1/JviIoDAQpiLsgjAwLK5/yBgJ4tWQEDG5OYXQGJZ5e/8lY9T+AQrS
4N9jv4uu1eC3/gZ4KrAMadGrdOkBJv+tvF1wOuM1FimkJomMI9EoBij6ddLgj9Q8HFs4NZt6GwKl
cQLOXL5gk12xtQ1/ExDZbmP49HplnQ4Uq6zeSv61p7d3ZmkggtrHoXZbCwvRtS9qmQ20XZQzQwHy
Q3gndrcJogu9V5Z1Tj+rDvHoOgB0CA7VSg6UVurdS1Z9h3P0YJA0U1jeSvf6vWbWF31P01o0hgCv
dQDHy/Kw6NG80Z3utuiBP9HyEuDPmhmZh1a11vsUEw3YYiQFXSAsY6xqlrbPw+KJJuHCteRtEhur
ILRzuArpKkGywZFzZ4fWzqr7tdcvW+O2ig65ZewMcrsqUneCTnh0ZTDStJpM4JWOEsxaDcdzrRtD
12pOVXHiudGTUyYrVyYwTbqTI/LbkqHLcFAjF61Q/1ql+gX7W8SanNvjtyHYNCZat9WCLf6PUtOB
RcnV3PC0nV87N417JSW3gWbOdBXYEayyVryUIhPrh/xc4HRO0uKgdFtFftOaK5KOBnY2oAido0Fz
n5TxDM/dnL3jyjHINZMIeQNil1fxk51fagKCh8TYxC4iORmSuE9Kipgta/0ePultqDabQqoes/Ta
tvyrIKqf1Nh+kttg5Qgu4pNY4bwB/UggbLAWsCcTIxzGRHXCbnASAmRDbanE9cJvFNo39wmcOSOi
y2em91KOL5XmpuaZa61eWkZK7Al3KFb2rb1tY7zwA9i7SDDbX4A+SMMrxYNq1UUE4akaz4c0S+B9
2osO2yuo5GWTPqkRkyyydmadEorjT+Um4TBZL1w/nheZuaxgRukq7kaXdNWqBmfoTTo2biKG1CKp
N05hTBSYGgB6aF0bS99qL2vdeRb1dNoFxYw0mTfRleOZCTxrrgvRQYeS2Kb+L88hhyLTBklQFEcL
aGTdrpaIOgzQAFa65MGDyvDw9Nl1Cjxz1rbY2yPPnLmpBgrQ35q9OIkyaRF5RTHNmnhmQDhrfKQa
brpJ6R2WiTmPO0KEpSjkJAH3y0lxYnadfGnDk4OUEE9SVSZwOAJw2N2bHUfsvK73sBE5CbTOla05
F71+aanUMwh11nRhZWdXtQdXhPy6mGNkHlCSL9/aUrkt6OVLhXyttiQGWSX5enW/8KL+khCs+66L
P3Ii6PwOGqbWbaoGs3E5QW4o0wDLPvr2urDvyStMCDYs7iEFLNy03UW04kxhoxFPXGsvshS72DrZ
MqHZaIrsRh8ikHy/xIcdLUAvmBPNk566GkJbE61r/UFR6PxF3dZRiN6U5UWi+RfK0HtuhOs+7/ZO
7N45qnft509W1Dg00jjAV5kBEIjY1HSAnEkfdfIWmirv2DvBexOLdzcHa9LYnTyN8uQmK99VFM2B
GO8yFbalDoy+yDZS27bTgEBq0/AwWydEWBuvDoZ3wCNxuJNcmihOu9CGQOTWtLe2Jq5L+0kAZ5iQ
pyQotCkL4qQEjI1+delW1prUqZVL49R3X5jQ64LJLROrU7q/8uQq6qRd5XdzO6OhSw2Agxwh3fo0
qhdJZ80cieyzWtIJKe8mkch2vGahIe0x7JWnSt27HhdO01dXiQlywyfDhFTo63Sd8mLlpsD3cqz5
zW0jHbpQWOT5IfQaAhLovYcAJyU1tWZV7FzbTnOZyQoxA3X6WrTFiyeCQdZ9bG6wXYIuWIUFb2lK
Jm/lrR2yf9sYoL7JXZTC/q6AfRHzVSEgi+TbmFfecR/4fmyA86wDU2Kih+7CraOFoQPiMNNOmEtq
94xRG6LDh6Cm+OBbzv6ZAM2h3SVVs6qk8KoGJNPm8b3v56gzbH9Llk43EWzl3WyClzJWVqWhPmlW
d6NW8UJnlXR789mTDQJMc30FInChFO2V2VSrVGvJm0TO4IahOeUFNINNjAQsC5jyortK0e/lGRTM
wl3AVt8ITgSAVINazPxyDYzu2dI36wJ4QhhQSbF3cHCuA6N6NQSIEnlA+JYGD4Up7ac41JN+knO7
gs679kD665W3iRo0lk5+VSjWvaB1L7ErLWs7uVM9ut18Q6E68smV6OVrrTyzRapqConvIOeXcpns
2i5/FCD9NI2ZwFkFdKLVYGcdFYZDOrF1ZKKtYVDKzMxbMU5/WaKwDsXax2goT5I23cYUflhttw5w
TyGh6hW/Od5b3ccz3O95nK3MlIZmwnfWrLv7wtc2KswPv7zrpPs+OxD/SjSCOsc2PtU6q5zFpTW3
U2cuU75TQQx0Sj+oGlZymIKKYX1nqeOrOzvagV3+UTg9NmZ/l/ixrQI7iNB8cHuZymhX3YKKTWUo
Z9OCa2llOJNKDHevuQ1kgj2EHDM85IkGgqvyDNJ3KnoV+xuzeu3jeBM5HNbsWeAVbCImgtleiwow
QD9UboX2rgT2EDmRMumFZJMA1v35p3/vVI1++mjvlVlO5Pg5CWfBvXdwVsEmmuIn1ybKNPhPnKi+
H+OH4XSOUuwbNfaWo8qXrTu6lwkDYHRhL5t9u+5X8RYx/sMknEjTwVHJinLmEodL+FLtHo3JRvb4
TNL7tS2x/2J7eVXPBo8YFOa+vMQzO5Pm6VISJit8k6DAD8rtmaG/tUsYGuuQNCQnYPf5rC4cHYeK
MmjysOdy1aWyYHrsCbIg7mWpLyh/n3OqfPbbxheK9V1RZfb6BM+MnmXt1U6sOkk51cyIN9YDkCEy
F1WD6N6e+DpzEfZD1nG8N4V7pX3rfWnpu9zyxFkqdFpLxV1GobwvEKD4BNIT49WT2Jq+SCqcoBy0
Rbj34zsy2zSUFDKoFHeIbUeDA8yi2maJBiEmZyQM8xA652FRrVujXjqlscbsciYn5uRbR+4AHQwF
YSkX/vW5Gr3NOxmk5SfSXZ/6i6CeI4iMDMLEdvV0gBl6M5l6gTjdzkRjIt285dIi+eeJ9C+PvKem
F+FWkqpKMo94nPVToyIOQj0qpznlIDHM10JKKm51IfivMa2Hzxn1t46//88dbIU/02lZGP/6aHtI
8rePLv7Lc+2Xv+bPky1QQ1J7TFUEUUE37ffJ1jIwMrHYiIamDjlnxydb/HkcNHVrcMPCcDw+2aqi
plJslJQBwUeD6W9k036bGUwG3kWd0y1FUkQHXycofffYTf2csjMzQpXeYM1BuwSkddkQ2Xh0q058
g6RvfYvRYKNCZdW7iqtGDKZebR9BUoIGKVd8YTDG+HMAtOfGG1bNL4vNMB7xegYpviJQkNHb54a6
20gSNfVq0y/Izl5B3rnkzDWNFtXqrCf+20L6ORqFQBoyBI2MiYWl3WWyLXr1n+86mCNYLVN9kZKf
Ovn5Xn5raYwGGxWxet+r5VRiMEubh0gODGUtVhYbiY2dsj1a/TyacvpO/nltn+WRo49EJ7P/s1ri
62Sre4t0KrSxHy+T0FqHgjMXOushTYHk6eKssZtZpujQittVVhjztNXXwPWha+P4JMbJbN4rmZ0V
YEXsdZskueX0VpUa5Q9qHslFFoTzRNIfKNEsTTGcAn2fAa35+Xq+N32/3r5v33h+bUL1uaZk3nYL
ZVEto6k1VW+8dT3Xkwm8hrNl+tOznyYzKTXQQb5bYQ1D9qqS2ZjMOYLsOBTM/YWzd3byhbgYms1/
u7v0eZG/Bxxt+RIjbmuz4SI5weFEgLUMMZyNua2ZizP3c/irvr9pv4cafdYFT7FDueLahJW+hLGO
x12dXS6h8IHNhVe//Hk89dRwqsamRZVYA9Xhz4+mY56BbfOLDDBOzzbJm1R+dmaGnLygoxFGS1Vv
dbLSCejFI5GC0CBKjr2PpBpQToSn/Xw1p5ZFaosAgSh7UmAZPaeyaOraz3m5vPJVwyxpwlWMYF//
90YZLYZ53DQdeEpGQaLds5+VimJ71hOI1Wr8bKiUSiK+cj5cGFvGzpY4p+ij+SQ0+jHqBecxVV6r
kCpnsM3JVlC9ZiH11kaq5B05smuKwkMC8KqluuGxRARRuMgEBRgkXDhORzl6LUA3C9ds31UXoXGS
PwaUYPE84uIm3leyPuoa6uPcdPylU7gTp8J8EoMezXQAcvVBsC5UwVkbRKNoVrHQSuk5p1hkEasQ
hTOJLGkRfEyYaWvqjpPI6jZxU81021laiTEX3QGer287jaT0pFg4JUFifrCtxHpSkzIcYQ7u4IeG
+t5uaSdDl7hXSP0oHXFZetoaxcKz0sdz3eiWmZUKk7zQDrR9rZkQlB9FVCwUKy0maASwgyTRjekb
dFXa4kasIH62YKImhqHDg3vOOuoMlBC0IEbNDrq8jekVf5Sm9GoZwVI2diWXJ1WUrzKKFl3l3GV2
vQ8raxeXHaJt4ggQ2hpyPQ8VfW4A8C4d5AM1AsDyri3hutsE/NZSStSenZAiOPBTskezefUpYgaC
fw9YlYqqKxMIQFnxKVEwv+Xqi0/rCTTZ1Innjq08JLY0QXWxDMzkJYc4mDr5ImnqdebZaNydaSZT
eQmrRWZpS5EM46BQb1L7LbbeXVWeRG7xJIOMpUBLDTPwkxlbFDIjm7vUxGWabht0Haq3D/Vi7WXh
Ui2HCOn+FuYLscgsbuHwv3drTU0p5STr2ql9pDZvjbynqgiIAh0YK0ZekmBoN+RTDgJ9+1ZrJSwi
Nf7VeCo1JFRTK1WC+o5U42UQd8t4+C7ZaTG3zZWb8ySaRdDwNLGRKBFOB6JnVMHceFSijWQll3ut
3PYB8z3YOOQR6o0MVnOVyhJvgIiOx8hIUAk2RXPRkACt2OJBC9Jlld8PWSs1VSQStCqZI3WerU3S
QHq5W5uOTs21um5k6j18s/BM7NwsWsUeucxSgIVE3mi+t6sJmeiZOKXZHaxsp6Ux2QWYLnrLvSBs
Ywfj8KlPI20ysDhxJBXThlKKbnorgs8fEtlYWYlyk4T4lMxfkuBuZCM5BMmHk9bIo836sonLWxgj
D34avMoCituIN0XFrTjRPaGbigqANVnmUROJHvH1MUvkMWGzQPJNyLSAmD9XcTqJHOyo+ZLILhs5
hLHeuBEMUK1NO+RiawL8OE/TpnwGCnobLB6eaLJapLm0RRdDQdKJa/ylTFhLhuCMhmxddS4VRbCq
wtpCa6CG67wKKavt6k6BnXzjWxszI2jGl6YEQ72WQnPvBdWl5fmbsAxYecRfOpXivpL3vkksADq3
qNg7arpwEvFBd413i0xipQBLmUJIjt5jgNGSLlBpDs19mEtzz3hp4L12sERVKVwoAC/agYnkH/z4
XRZC7pO/LK1gbbD65jsPtnCWPEdNeKsiPnfqcpKJ9ADEF5hblFFZ8USLSZzN7KKYJzJfcMqLtWeQ
H99Nw16auPmDnEbrAhFQZL0H0YsxABjSciNIKADEclUH936N2KL51RPJ0ArVW0jVSukbcxYQ4Crw
67yoWLJdmKZlxV9qJBLzS2dH5OE6LkyK0DaVcTUuliJTEpb9ZrgDEQxl2eAJsLQ1wastkvzSk17e
kz6OfcSO9EPrmos4PxR1spKsmP/WoUpT4uuXrijcaMkl0N4tSVMTXFiLvGE725Mw7zV3Ve2vylIh
GCb03Rl9PojKEJfFlOii6pdBAAVBueumLA9dfNk18jQAIykZxWtUxNscIjc+5jsIt08NLR+tvK8q
axYVwdbJif8qCo0Whf9g9PRBtUvFlm5yoOAo85aAl5ZMTfIf5L0ZEyHhhWtdsi+pz5NHc+NL4UT2
+nUhSy+RR8bxPtWTfRPU3aTVCgqcSbCXVbhNQrAppblNybAEeosN8NEXWWibbWjFS1HoVyXJHUgf
Jzp7d1B6Uz95EsUrva4WMhVXmy+GoaW7rojSuTAUmGPjPlCcaOX22jzQWpw3EtVoE7ooCDv6h4F8
bdu6u9YKXTlUNGU8mjOhRLwKVV1Ki5NEBiVJE2fI7RnUOB3NHX1o8tDs4XB6WdL8yWkCOTSDLJpC
Es2hmoaN8XkgtHYKC2KdPuH6WA6mnyChy72xAF3WtJu6jOzYof+UhPie1gVBJLSmKlpUFr2uxt7q
lbSXE39t0siSkmXY64A58e5R805odwky94j2l2rdIXIZNgp88CnDi86LnBczl5JJSfOsoolm00yL
hq4a6cJTAWD1VKLhptB482nA4bW7StPrnLZcQHsOUuVtXt77NO0cmndtYQHk7bjZxkaluWcTc0Sr
T2eHxydzLejtlgLqilwo2uoxHq/m3q4JLgGtneX+tonql67NdkHuLyU+n5C1p6K5SWLkmfJW09dR
mAEZ/wVgc2KRt5uxbGgW3uH4oSJ0yOS16lOCwrw1qbxzu6T50T3ZvbaIJGS0RrjB1r+042qXmxxR
40NYcBRxItqefXWT9xB9axjGGq2dVmq3Tard4GBd0wFYCthL/+ZuURFJq5RpuPM6Y8ke7RYNJbJq
xxRwwGk6L9MFLcS5f7aye2KveDQKboev+/g4DL1ei9mT8vB33L1Zne5cdS6FyoUstNvWQFbsic5S
jD/kyJiGPiuOUqKwrnELFLuU/ZQZ1C9ZTbxTF//6+Rac/nFE4nIrhhLJ6ExjO0ZlRwk/LpMiegTe
FBLbtEw2fXpfJPsqDnZh//jzkN/PiIyF9IXSMwULeGGjckyGgMwQKIhOLfGGroscJg9GgR3dz2Ry
owiCrPdDk90zPQymqKwaILx9suhD87oBs3Xm13yraOBpYA+PbYL/mBSIvz6ePs50uXDlCtXgcFod
lPTJGqPG9D+Bb/12pBvGQmzJgINPYywTdEuAz5XXE1x/g07rkC7c2bqeAPSPL8hDmjvL5tEHOocT
Zk+OmLYWz3DhBhnJ1yPs5w8Y4H6ypikUSb9erGmJQWaGrLUSoYK+UyOpVbf85GVu0AZHVqEhAP6/
5J1XcuzYtW278jqACnjzi0QifTLpzQ+C5CHhvUfL7v/r2Bs4JVXxJKlD6d2/e0MRUoQqijvhtllr
zjElax+CVsa+bRKhXbqVeRuyY2z8lywhZClv+X+jZid5pmvFgM5a4z2z9how2kiAYDpFiy79Doii
fDo/zr9cFU2L4j016nMaRdkPKjZvXpqYcHB04/JV7WsPWRYthFi702hRkwOyiktg0CD2Q0O9MEtq
7OZA1EprDzJNzFGX0HMZeyzfrHO5O2Bs5oREx062C01Z97oM5lV9y0ti/jgyjIZ8QYDcixLzTqoj
HGrhvlKj20re+uk3H8Vnbd3P62P/qPBRiOT4/vpkgmHE+6mz78qGXWv9SJp7yWQLreyZGp70Ljgq
LEilntrMZossri6G8MIrjkMhPlgeBJIxWk0qy6Zy0vs7IS+/KUZ8tkqc/b6z8zv0jEHNfX5fRWEr
0q9ybas1y5RoP5hioHPj8CRU6b4JvkNXfPnNqH/dmHMAT1irbARDBu4GSNnDXSHf/34G+HIADXCb
JOHoJB721zuPFr5NKqHnypJHpPd5mX0zxXz56n4YQP51AGuKjXAKONkadMBV3l6BchyE4N9fxnej
nJWLDF+EhV0xipTc6uZdiLqAM+x/b4yzl8Aiubc3NW5VL5z66K4drrvqG6/mlzPUh5s1//MPVS++
SY3tJgraqtKcuepQtZDUu+5aaYnxQE/7+yv67FSZ32tdIoppbgvyX7+Ol8o0ykQT5ru6Ilv1HiHz
xUFaCwtxo14QBeFWK6lbOsLm20r6p+LbrwP/BF59uFAhNqYgsRjYuB4cfZG49exDaeyWFC78+By2
1srm9xf7WUR9NubZmzikpGhZBmPKT+qKWoATbs2TxbqzwvZSOqy/0jJ1Rttblrv+8veDf/lg/77R
PxvgH64XE3yq9tX87oTKpiNv0VNTpxQWmcgxVdS/aUpK3w13Np+aidyRBsylUs1YwQ9ZD7a1LHbh
hpyZVVDaMMq+o7p+PYd/uMSzzyOpC+I8BcYk2sJ28BYuZ7Zs5ATO+IgAaSU74prUscV3A38hHvjl
Jf55Mz7cWwwAmdTOA48romJ30FeX05W/aR3EK6t6Z+1//yi/nDH/vk75bMYcNH/SjZpH6SevVrHL
vW/cjV9OZfSRacXQtIOA+Os3WaUJh8pWbFn+3s1Budcq68UIv/nyTf7IL9V8vgWdg9asx9WJnZ73
hR/uWUnCsUnWAw9Lek+C6R3kRtbpDiGpsC0yCi3fXNSXb+THAc8+Pk3IxN4UmpYTGYR56SQMnh0E
AEN91y+Wcbb1VRr7N0LYnEqzWpfZY2c8F0hEiQV2xtj6Zi7/3B46uwFnd1mARiBaIS+NXsKibxp0
7iTNmPd6/2TqnD1MYTN40ioH+madAqOgfOhxmJW/+x1fPe2P9+Xsq8nFPKni7ueXKkFjs0vVbnbz
55Itx/s+s30n+XNB/p/dvP+Hmtxky/6vW/cXiNKrf9m4//An/mrbqxzE6MpzECaOcH5n/+Lq/jyk
0a1hS/qTkPuXIF3/gwqYRaIe/6HtrPPA/hakI7qin89XhWVj7uj/B237n0evs08UxQ5pWXiO5vb9
2Wml7Iqg1Fta6blmt+9oYNLjPJ0aBK0AlCawZ2Heq653Xb3vSXqz5ybcd4kbX0x1H3/Cz23xh1nC
8Cutknp+goC4hnqhrVqPHx7Q6c/L+UW09sVK9csQZ/MCiQPFUGv0+foFLKZFbZcHxLCtsyEKYKFf
gPdddLdc2QK2zs53rNP7dz3Uz3Q4TuQ6GYTA9XkT4Cv/OhcqlURttiCDA0kkKXUkE0VXWm0eiI/e
eyXHkHpj1Sfg31sho0tCLp1n+NQZxUOsk1v0/Zzw5T1RzNnNKM2MvPO5iWiJRJpwktVL9NDQ8cZo
OdEAWIW3pdM7/oI0jUdB2HjPv38Yn810P+/E3wOf7aIteeqMQGHgxpHc2T6oRIvGBmrFriG6ze9/
P9wX0ikRbYtKd1eniwjb+tcbHwv0VGhsoXmTjKXktZee3PywSullFgsP5rWKnjcv34L02VDRzodO
Zwr7WQgs0VehclTbtUbxJjULz5Vk6ZQawzq0CDNLPC9dQM8k6KugRhuX8jrkdP3N3K1+WVAA3oEx
i3UUNc/ZmyNpCVQqreggUWr7ybeePC9ymuQyQ/+ZP5VM4to2qOlI9sQ4yr25HVAsC9396BMbH1L8
xEhSJ9u8gfPVcCGttBhVEn/olGaqcTkmGmF21s43amfsL5FDoy8Fg2YRc5bcx2O9KDwwXDcVvTyx
LS5Egq/LIr8jMAKVrLYbcmoC2b1mPTf9nRQIhEA9yf5DnueLBoqBQDug1eKlSRgNuzdw+cMx0d9z
0XdM48ZILmWzXVa9ua/S3B2p51ZZrNm+QLPNhBtRecKuJXKs95dSrek2MVAt8db95dQc2moVkxVd
ZLRI9MdYuJHkq6q41CpzpVEjBRZodfeDOAMoKAei1vX6ZwMBfa3zmcfqCS8f+TdxhVz8njjAF8WK
L6oWRJsnpFtxHPkXTM8Fik12qHCQRVLiJAE/gRasmU9fYr2jsERCpxQbVPQHlx7NjlxqonGQpWdN
+lLr6X4cKH9EhF7RfbsVvOpNZCvgqw1ZOmW5abr+oBTAT006G1q3leaYNYLiY5XiXI8Skc6hRasq
XEZzA1nzqfHic8nob+KaawuDVLU7jANEUoVLlcISuhGBi4tJtmyuFD+4SnrtDTqPk6V7Wc/3UnvK
5Qfq7MtaOFlFvxd9b9eUOsloc89Uusk0YynD/BVxV1p+tTRYGtaWtpa2lgvwnKyWSbuopXAzmbiR
Mu1Oz4udlGQbCgiUfE5C2h0KQpE0EuX8lASzAdF3GS8TfTXld3ROSY1y44jPjDZbAFXeLjssRKNg
w4XojVuf/kAPY6+XYQ32z/5E3ona3qHRtJWUUPco3iTYborkOAiaMyKD19GMD3KJQjtYSUa/p1VZ
qCZa9JvMFF3dg8BQvHIqWwNCPRmDss/5kHsSHjtr2Qs6ovFtIVr0rBIbASghhuohJeBJNy3Xz1DJ
Q+zKpFuxo3YNbIF6fE36URAlm3ys6f8kWxRxML28xZjeG8pKE8qrsaNDHhrDQSKPsY2u/GpuwMFl
nPLLRgIQ195lPUGMgAiVdNvnAh2PoVhGFonucWNcDHlICo+/budUPJMHXlZOV11pguZa8jhgW2rW
iXGJyWpS6DbmWz0ijq24ES0iW4Li1BbsL0e7id7zKdoVg7eXpwDfvTVjEHJqeykGp950JzNZxrp4
tEg+CoTGbWg0FYZbGP6hlGH1eCjwzW2svBnToy62bj6NizrL90GT7zTyIC11GzLNpPVGpnQ29qo7
GMdavlPKY91HLtjZq0oUndJzS1hkgn7fi+T/0SOjx+MoTCTIb46jHzkm6WpCfD+qnTP6XWhrlr9N
iEyVRwJ4rkqQPhOtY4MEeOOUxvrO7ySmJW0hwMybKJ+KgK0CECNYboprhHxbP6e63EF7MGFo1k5i
Xkcm+ZXFCq+iU2HT14p8EaCSp5PaS+KxaNQdvQqS0pAmREJ1LGPzVia9TSGofWjMH0HWbIKm3Hgh
Rwvd8kEYMJn1zXWQk0aXV3C24nVrlCuCgTeS9tJUBlL3p0wxF0YSvUfGTCYqS9cQDpX10IUVvHQK
4rxKWsXiU63MQFn4prwTZfnCzwwnmUUmXrbtLJWAw4KQ1VTaiEVy0NELNNIcSmXhRMjajTeEN4nJ
xDHqaDaCbqXE/TYxwk2fPtEz7hcjr5JolldNEb6FWk2Elmt0sbyPPGNyROq3PUWC3y+786p6tq+U
2eqApWVfSb317OjHZzoIqkHQq7yqNhmlD3QaG3n9rWv8qyOmSZUdUycIf+lcGC0l/khAUMI4l8Zr
fJU8gpnuHGWXrkpHdsNXda/cNQSarrYLe+44fF+S+GL7CmT4r1+gnV1p3Mh1Bb+SX5DeZTomjeK7
e/nVjumXIc52AEanxmU0q+LyJdfmZs6wlk94LTm+CY7+TQPjy3Ldxws6OyyGhdoTy8wFqSscBIS7
z42TbflqJzt8U3R9iXafuQfGDybe3781X+91PtzMedP6y1nA17s0YWwinpeSQ6dyhw997UYXtG5p
CLvKqlne70U3p144Z9xU3VLa/P5HfGHcEH+53fM79+FHpKNee9IssPxzZ+wv2SagLWh2VzQsXNlB
4/EmH/WlevxOafzlV/Ph8s/2qpmW8j1XXH6w6faZGx+qZXb8N76ar+oBHx6xflZdqmS03FLNFc4V
WdaDPra9zYkiJdtFe1jmTrEwHoPtQlly4HOtm9/f4G+u8hz1XPgwagkURHMsvpb9vUGRJoXLpJTJ
Avuok+tPgREsfz/m/NJ+mo/+vrPnbUECBnJFJzR5IYxHX9x2MZtW3VpN3wVXfjUbENFkKJoEqwJd
/q/vjtn4jVVZPZ+qB4eTVEJr+ObufXVkn1Og/jnEOWgKUdqUty1DDMR1h13s0L1ZxlBp0EmwvcaL
awrruPPxPZNZj6y6rW5CWWM/Ka9U6bpPhk1FALg0OiFtjDh0LI8dkgyM39qE9TUxws7v7/1Pxfr5
zf/4i+eb9uGDasxsFLsQVU7jTqjzLc5cNtqiBTu8tX3lUjZezJNK7iyOkW0vN6cr0wmhxSfwXFI3
OQj/H8XVj7/nbD5tpXbymprfM9QbaWBTG31nlPkcgUDl7+MQZ5Oo2gkGJ0aG6Nxqs+sXd84dIdzH
mgxTzyX8rLNPaFPW2+OxWTSH75ZFZV50fnfHz+bRNhXisJ2Hn3sQ/VLdWq+aG247+3VPAVLATzCf
8CvqHZzQ6EYs3iP79t8p7nz1rbMBIL9SkgnqmrOjPj56VU87HIN869EmXEvrZj1tg3Ww/ZaG9tU+
4OM4Z9+dEXqBFM3YI/9uJvS0K9+2B/tmstENXkRHZSHbvOib7ybsT4mWiDp+8lLomBOZ9Sl8R1Na
Ff4FyGtN6S4ijpypjN1Ns9Z5oz3QMeYwo+l7An0XXSKWTiCSvlAsqbYfrUKE8D2lCDIigmKTYVcP
pt3Su+znmPPKY3MoQ2zvUYz5ptsoLITqs8YhtMz0tWgkyzTe8c0ukGpdjHhHlSB3kDYviiGM7VoJ
7ywt3+Fzf9HCHg5CQzSV5IV2o22kdnRTIpm1rj6o8lvRvdI52sTCcKRMtURZwMmhX3t1+J6J2nLq
ka5qGjIuoi8bo179nB3+N1SKIYZ8mAk/pa5d/HjL6rf/s8vTtM3ePuNPfv7rf1WJNQOfFrVgkWrs
7Jv5q0gsGZopYe/CwjVHrH30dqn8A50XUIeTQzLaxyIx3lzU8yTn6bP79D+ilnxa02b/h6GoM8ER
GdP5Xt5HaJsZDRouslttjmNW8k3f5tN2ZB6Asqiicqnog85KkUbRDzS7kMz4wE8SGSl0kSwi0jE/
3P0vysDfDXO2DA2xZXnePMykvkpZtRaQpnpK+uf7/C89kt+NcjbzD2WoRpbPKGMSro0+3hpCSS2q
+eZiPm1ouGd0E2SJ7oIp0lj4dWJtdDVuOayiKstQzAeV3Us7PzCpjX1HU9R/PuBfVhPG0jVNQ9A0
L2rnffQ+A+0r+lgx4nkeM1GlkNaLZ6JhNhPN+rGms5RoAjLv5GSNlIY8byNUiG7z9KKdqve8Em4V
q7yMdcDXJRLijAp8Gi6iEBln1zcIjPL+1cg7IAzpoqppk2NcD6NNVaKC1keEu5yFB9S2UPXHqNj4
RcRU2VEtyVLz0JgEVKSNG3sR2uXc3Iq5AmgAMa3ZVNeDXKzkPLugTGhbCP0DZtg8uTJmGHcsuVXm
E43Rw2280lsV6L/4KgO8KAzzAnvFpcZb6JnaVs+tV4PxxCF22/bYJ8lNQbAbMVkNyXRm4naGDvCe
uVpC6dvA8UEefKpJvzCGgCAIlTOo2mQkoCL5GxEfCIGfLLoav7TY99fTLGtuFcwbkhVsQqoDUZFs
PV9YKAlAgKB1J7iSnnBomhQD1qzURw6/GZXs4FX9pSpv8jo5TKTAOiO4BE9Sb5sie4iMkjR4EVqG
gHe4DSw8zfplmUaLsUWYVt+bw0WtHHRBOE0a3GbPRwvsiRcBwvPMWBr5gxjeGXVIVZBOYQiOQKFV
idC7IDQi7p58TbPJ/EY/XLiN9uzzO0Wka5RwDrGEY0OVHsJIPkie9xKHIcWJwU2jkfJn+4wus7PL
Uj362eQaSnZpTKQ760+WLh29JFsMUoObppOPmAJ4WTbd1O2nQgGXknMOjN7Z3ywklXBvzx2rY5dv
IzVzaeWCyCN7hMzz1QCXQTUFRzGrVVIFW08mlIKnHpo74rQXvu92TerIZuQUAyo0pPtSlyE2vq/L
cRFreLsD5S4J60Mas6jG3t60Btk2s3gnSwH6u53cAxAI7koC12F+VPjEG1XeVZq/r8t4HRj+MtFA
FI4VhTCfqvOyiy6SUtnXeUSTl1qsWm+NFJqbcDCsYTGJ9WbqCO4zwqWB27Gu2u0YzaaTF49aW0cV
q30XqupFpm0vT+POGikqqsW9SQOFOYfSlrRI9eAxtyiskSwyyXB6kBBUAo+keM3iiUde2OJBktq1
iIaQcjTST3TMmelWzOqGWK6NYrSjEF20nvW5q7TSMsp1RyEs3jiKTM2ySMvGR/4XyT/oVDVOXnJX
Aoko4/BtSpzRwz2aPcPwuUjHWdVdwCWCjUHCr3mbhmTmPWVJf5yg1i4Grb1X5PiGeCHbo9hbSfUy
DB+FytXDC8HYjgRjVOsYGKEpTk5vqSu1RDfjzYCX67E51HTK+ixck8dicya6FDp/28erTIw3QSI8
jkBSFuowrv2G5I4ILm6fEkBlSLHkzM4OssRXcFVa+doyX2T51uPNqCFKHyZVB9AOkaTobMmMyCmb
WTgR1iTeGDtUpBdfmxmmVvVUzC4mZfYz1ep4KUAwsvrXssoffCVxAw1HmKW8KNq+0lqf6Qe4kdfd
IkNctP6rifY7YIMliO1SyElgwR04TQTnYLXC2HQIM++mwoJFeAzpMSrGMWNfkBatpdOrrr8FLF8h
Bq5kQrGIoavUwAPIz1mq2+Ps95Jm51eCBYwcBMxKmMKkNkcdN/vEGgxjVVW+x0aDg6xXjqGXQGIZ
h5Uxpku5rp8DYCiFMq5UTGgyZjRhdqWVtXqoSN/2xusW01rDDnbqw52PsljE1Ia6lY9R30n0Kjys
PKMi4NhqHbkatmKp2kTPUsHM7cKvKeI7Jta5EgudipVO4vKESln2o7COpgsTw12F8a7FgBdgxFMp
/RoY8zxSAfOVbL0bCv5yGSxPbTa7nIlKwdQnRd2bUveEkaTLljCGEfNfhQkwmc2APh8BLS/snusJ
s2BchJtW0Hamae5zC+HpMkivweOx03GrGjJ/mbliUqxriF/yNQnlfboLGoKEBuUyp0dWBM2iqGDE
yOSKZafI8I5yrThabRwV0GDRUDhGUq04eDsTwtcSd3KZ3/XmpddCUWuNm4FQO1POVqi2WBClTVC3
66kyaQbLIBUIdCbiKeAHCNhjWstYaGj2FU1wLBbeLiLtKx22jafeNaXoGCPBP6X/rErlIqdLYolP
tW+5GqVyXIaQKaDTFF6/GZnG64yFRI1JhKiXmRw4nje45Norw4Ncs/mX6DxVcGkIVmmodAeSZltA
gtKxg5WFn5RHa4XydgpJuzXrndYIdA6trVzk11mmXU7U04USc0yDDqujcT29yd60qKZ2YyXSurde
BArvraLhPyJjNiaJx1TcMNdBnGkYerpVXbFwiI/DmDhRPe50pXKC/Ebn88G6sBKs8Dk0SP3w4Ynp
6NsjLD1l78QEUhnKe2PddA3xa8J1Om/uos6RWdubkOnexO/ykNekgrgJC7kUKcuwFXgJva3qR4sw
9GiwSljXFIB33qnjU8nKwtUzoj5BlXuDdgzM0jHmij2mLB7uZtR/hKmInW+deRlsrpk5qq+LYDu2
PSWmbIe++H/JaUknJ3qWR/1rXc3V20uY/PidsOaff+OvI5OMxF9iGyxyLEHF8M8zk/WHJpnqDLUm
q+EntPHvM5P+B1IHtrOkDoMHVxXqCP8U1ugAItlQk3KNF5w06/9IWIPnZK6x/LJrRlDDiYljHVDd
zwKLPBDpx3RRv/BKQGra7ItKenrvIX1lxZOXVpNeNVNk+7K4TDua82y1clhJfN9V+qTH6sYvgxtB
J/A1V2ssAxka+1M+RltVhqM9LLNYXNISpEu4VxNUbiLkVvqaIl3nji3GmIZrubvwatXWlZOngqZG
YOOjUCg87ItjcGz0/ibqBKeMNon0mtEWEnV/oynDIZ5xZbTKG6LlPG3mRz6ENW1COvN6vyyDaZkA
UZsZWa3hy3aliwSZmdGpBwxV6IojAoFiZ6YokzvmS70NVDyR40LXRwCz0mXOHqrRDygOvMG7zsic
mzcmcqfeSkN54xk0t2BTylbgFKa18lmamug+buiZDQopPulK7nd+XC474qikH2lSbRtTdbDZn2RB
PpKuR25VSJXlkAzIftmxxR1RvUO2FOWbqDFcq36As+KawuBKOjtzY9MP65ZFXB0o2BCzzQw30nst
pk0bplvJi5fBJC8bwAfkWKTie0qjNJ4ui5aDQ/AjDy8LDHQWfLIqduXyKhcvPQlQYHuptScl3E/a
qhFWUQUxzh16wF4PTbceY9iGoislN3LSOOqIx4+sQw0Lm9ev4QBytIKHKG7T5sLn4DRpz8F4Cv1N
nO8G76kLVkbpFhOUykNpXotk5kl7IB59c5GVh4ISEHzMkr1etRPFR2D3toniG+L7Q+bfZuN9AKJw
QA2ieT7N7P6kZz5+uQGao1neoEEP7AaC2TifXUs8tV7hCNKeSrOtCU9NfCKq5KoO79VE2BreD1PO
bZ0mgiLfGYHo5MWxyoe3DqqClykubEalMS/yOFiNBL3JylpTXqWECLJakt979BF5puzL0XsNFHMj
xgPMu6R/b0mOFTGP632+9Ix8M8Clc6JI5AHhx4WCetUqhC/z0xZta6j7wBsepGS46Y1sYqcSWvYY
WqxgMr7TBICTolaXZrKtIv9KInZRVtJFwF/svRT9y22mP1ZTvR8Gw9UKH6OtUrpmVruDT2N7xCtm
1m4fvnjy4ChhZbc6DNQBT54vrKsu2mhCi33ZuDeFl86y1kZWL0vBdDVfAfrAl9fVSzIK9zEPpZDl
pS5iZ5yqFW/XRsrNtSg1LxOcAzAG+IbYrhUKivUWiyKbznoIVrKsLczGcwpLPJBOvKr74AA4eOXH
D9Jczw36hQa/QB2u2bwsfGtFqFzY9Fs5yNwoTkhSB9YeBmtZFnZ1FCBpyLKV4vPMxsq6KEJtxV5j
EWgqvWt20EXyGrB5kn35yozoqsvprhAufUyYZdCvylnJqhYcAgq67OUwD1EpOzGvkLXxt7sos8kb
xhs6dE5FDgzSDs0aLpuaA3Sm5MdK9MVrpPlLhTgq8LLbipi3vhVdsw/3eeJvcy9wBP2ilat2P0w7
WJow7Qjd9ipx33Thc+shL6GsgOc0hLDfiP6lngu5G4fNZCtKAQd2emi1/qIR9s3AUceKiqM0Jfbk
mTe4w5y0K58qAUChYeHabghWjMoFWh12mHnIkdzY0S1Jh4dkVK8m018WiJJ64Xom9qK+OXmdQn7y
nvKOahep4DS8TIrXuNShbQHSjDX26Eu4QXFnB1i8amwpaQm5hrJuShbEwGeRm50zmOIp4svnIbi+
Wi0T/LeGcBy61k56SiBD7mYCnJdJWpCTYmsjbvzQOKZ1uo6xyVbWzmTi0cpdYkT7wZhsXPHUaZXD
pL0rcUDwe+miV9qY0kU9xZhBq43HQhS3ByVeVxlQSRmELZp6W6Cz25rexveercIkVDHetNAeJ4Mz
Lj/eUINDHjPBm56tUY5GO7hSrOaGxvTRV0a6S55/4ZFZQYBqYUtyDUTtEuH5Io36q5GqdFodgF4t
C58DaEDJRdFWfqC5WcymUFJ4bVbIqVZKSvE5HCR8cR67XszWougm0JFboO9Gi0LbL1gdhPl9mTDZ
8ZniO64S81gI3l7R8ALH0Ry1OIl8wgUJxH0frdCEiLK/TfP7WquPWrrrwla1c09ZtGofu9AwVqOH
zCup3yMcE/rwHPVvgwWho7rurNtMMGEJrKMo3zbIWMbhmcr6YtQsO4XkKhQeWdrtAPhguCpzkQaq
Fi9U0A1Dly5Dee3LBA0W1Ups84dJZCNuRa9gT9y+jPZwMpmXi/s25VBmpiLgj1qkAAFVMabKnwrC
i9RE4caYYCxTMVkHpJZ4abmOpXEBS2lRmMosGfJ3LIAKCYnNukQv5FXaEekomaWBnSQaPNoWr2Mh
PCS5mnIiKBehknJGaZwwozhgKf5t7j2b+aUgTts6Zf1gszGxUS+VdWTkl3O4KELKfdwm+zo6JdM7
jQc7kkw3mLptGwiOUAJAAk+crA2s5/kqtu48RIaCMm1z0i6b9172rpUyeKiyxrF8nW0Q4BNyyYAJ
glAoNxnJm3kqPrbhiSYJ76JuOWWsja4fKiHNE2RGZY43L0tZJHX5XgxJnJC8+zAInCh5IvW4UPcq
UbeKgYDR2rZNsND858xaCPVFX181XrAc6kez3qR9dCFkb/7wKsKa8oM7QV9Y0k0+T66NnYJx1+im
VHlrt21xVaIBkuNbvYU9mj1GMi8aJQCNhg0G0oo0j35N0kZXXxTJrvKvxvQBTgm//gCM2oTU523p
xDLDN/2jWD60+VOUxG4YLtPqoU8va/1qzuWdaUoBJxhPu/IlY90DRsANr8fXqSctLZb24hihdCJR
UB6f8ui660FtcrZt+ZTly8K66jXiyc2nseawE5yGwZbeLaJ/9HQDZNjr3lqAuFLthFpLGknLF/wW
lTemfCv51FG1Qz8tS+XJl67E7s6ng5xVnJ8RPZTLCatGtpz94ri4bUPYScamAM2tmZzRJaeZgIRd
WSHR7BnIlIYpNLQT4NG6BOO4ugXgZVC8kNLumGbjUi8D1xjknUcMqYQjQzLB0sQNLnmyRAVwB2gR
8uLW0u24ChxTe6/F95DSRo9JRXupGrBgMQBGSoyyD/aUM5mjp7VD6HA8YwyicG6A10sV92mqSE6r
8EfiQ9hs1JG90A+pv89DdGcH8K2x+j5yMK31VR0Ky1i8MpB41OmDVVLdlHbjwDbypmfOnMjkJdiF
GeheCzlPimhM84XPlCHdJdp1rd+a2O4tzQ3iywByLbvm0HtkFVT5zHrleQpuFRp7gbU2yVWokJtS
1ORJjiIQ/bUSv4RMNAHFUG98KKVjqp1KmEq0AC1SiMTQjYUnH7kgB4SwP7Hqm8O+R3gzL55E0SW0
06HV6Gjz6q1fXSejO3jvOGllc22Yb70HuOeA4b5ON0JElvLKkFiewRFAr3kED5P6MdBvmEHqVS29
DMXIP12HAuoAGOWUBSb5R1eMh754iKHCW9NSMwlVfg17XVwJU+FMM6wmEp0GVHJOGbpsWYBVj9jd
pH2MCuMpaKolRqajMPJ21JMk75KcLmTpmyqwpI5o+GTeCgdLQyzeUql5VxvCkFrhqdAdKZEudSVb
GDh65IGakk9cb0fIrtcsA1JjO5KZldB7iPSAQnW/y6xwJRXDTWfJrkDwXA6jIacsq7QP0wTl1S9P
eXebEVAbJeY61E1XIa1Qq9CgqEgl2vCYD/E2oE5P8YyCtymtMkngDWCJ8cuFkt+OuUWkcuDGheAK
hfXMjL0uhWaLduUhMQ1XFdJwE0fetGyVYeOnxpOO3q4XkhcvUXZh0112WrMSYxKKu0R9zdL4VGnW
VdCxrzBjRNn6so/xgU/UybNFzLa6tTCXVdD/8juqyxylim0GrqAzslVS+I5k3Gqjj1v5NQpPRXpK
h4u5utVGuR2qhPO2P2q9cnJNbKi6Rc95GZARQBUyZUJvdgF/BUDLejKBm0h21sAMQv3ejAhcjVWg
7HQ6fvMdnKzy5/scq6adZhEV8G5rmt0/Mun+Z/eC/8nqRFr92/pGmPnx//2vF/5HuI6jt+p7+ufP
v/hntcP8A6KbiphSV1EaYNWmH/hnh9j8Q7RInLPAKmgAcUHZfax2yLoMqVVUgBH8XenQ/qD2IWo0
XVXLmP/pf2Ih+tQdVrEPavwAFRcRLecz5YXHIugJksHuOV5P4U1rXn64S/9O1/bXv2+deXeaNpQq
WDglyMhjCryllBcji8vvB/lsz/lJKLFI7tNmK9ZPCdMHiZJnZKWmjnq5MJ9AfC5oEKwjR1iEqxom
t507sUup8JtBP3WKz8Y808aMgT9EkcWYgj45dZCtzX5wR6K1f39t3w1z9oAGziNlIDLMQBckYSKP
RdvIXn4/yBdvAYSXv+7fub0pTxRJK3sGSdPrnjI7+rhvjDCfGt6/3q1zJZEyFHhgZEbQqxdTRcYG
lqtbSP8osP7L9v03w2hn0kihz6OhUxlG49AiSLdF/hrE90l++9+6X+fte60wtDLpGEaO13W+75T/
VFLx693Szr4aPSoqPdHny6jWk7Iuoo33ndX9s1D4bIz5nfjwzRSCosn49coFADSX5ChHceJluTJP
VKuEO2k1utIddjo3OLCX/P3t+1RbnYfWdECwKnVczF2/Dp3lQSVxiihBlVSoBGsZACPH3S4IHkgV
+X/kncly3Fi2Zb8IaRc9MHUA3pPu7ClNYGzR9z2+7M3rx2pBmZHBoGRURdYs30wmSn4JOHCbc/Ze
excPnGj/gxEN9Dc/FO26+elljYN5qkaL2mxuF495rd33hZgcU00f48q/QJ1TeF8P+MvX1hRCaCqT
tf35eW+yVrKATdDQ6TLLLU2YtwjQdj2Ggv9kIHCy6G9If/shh/74NQpfLeOSzlEjfwNH2IGNE/Lz
12P88vuylmWI1csQn8Nmo8gCjDjPSEbCLt70k7TjCwb1JQ6IvbGLkcv59YCLQ/av1Xc+ANySzCqn
qIbx+QmZc9QcFlUep7LDxI11zFR2Pr7PyuxO0jx50zhcqmoVbFJFVbwkaZKTRovUUrpNGC1ZnlF4
ZG5+asl+0BHRBvD7IiI0ChTKUT/T/w99d25I+cyy6JRb8nPZVseiKU+23k2uUUeJk1P9E6OxSYfg
pOa0ZwlIyYgLUy77BiWEwuHUlKdLrfN3QsSvDXEq7mTysuT+WK4yeGwjvhiSJ/JVQT/W6aiENom/
be02OFZxSa2JLa0VEieuFvR/Z0LICECZ8NZwmUUc7XMMjpNK606T290UtNWTqRDN6uYknb8HfUd1
8ev7/qunVsFIjOTT1k194Y1/nBPaOO8IMEpqx7AfWvm5Jorzt/ySX44BjptARm0JAPgkfYL+rAVD
xhhJGb8a6I1gfV4vkNX/4FI0HR+2oAL0k0F2aqysEDbdUn4JJDivQsY09R+9ffjC/z3KcrEf3j7R
TYPkU5dzyvIkRbdZgIXw/P93IZ++kzqBUm3rDDHbJ1vdzv65kP6D5ebjVXzaY5hlhWzPX4aoKBYd
FYqSsfGby/jVG01Hjc0mTnr8ep++9rrsCmsyGKNjfZmATkaChLCNFP3mWn41Do4l7ESawWz42RIv
G6Oqph3jtPIb1X6RTS6V6a5//fpb+UmxzAQFn401DIGnan3mG+t+Y1ZWxFNc21G36wXJ31VYr4cF
qSxClUiJVL3LAtn9ethfzcQfh/20jumGLyuBHvO8xcoRK8bFnJX31VIJHNV12xjbr4f71bvK2YCT
CQpWmqGftlMqQZ4iKTOQYXW6DZp23dU0TNLfkT+W5+svvdblZn4Y5tOzUVUIGJHGIZvbLakn7Vbd
yN7v2eu/unnG0j/G2KFBmfv0sgaDXklJpVIKUN90LLyjdBAT7FvMdzF16K9v3bKH+XxNrFs8JEsL
mcXsrzNDPkZSVMRa5YR1ddclNM6G7P3rIZRfjcH7pOKfs9Ed//BjfZh9BtHnvjEwRvGO69QNnRUw
zJW8nh9HV3bJY7rwt2rmqXv1PfeyG+X66/F/9bWZdAE4DbBWwyH46yUWUdcpWq5XfG31LtkbO9Lq
1r/3O/0QqH6+lViyeURMjXCazxb6tibkSQ/ZLto++jo/3MGHo+s41R5Z0fQFXLhzq0Yy3IxS9teX
+LN5j0cTYbeqa/oi7v48bVUk2mWZ4Bqn/YKDCvYvtVfswOFhvfgdpehXXycnejZZumxRI1D+ej+H
nkkSdWeNTo16td0VHg7i+68v6FffGWEiMmZLg7iPz5TAWqPfKEWMoeHsVLeSt/CelG3zm4njZ5AW
9+3jOJ8mKnVAFqfQaqXy913kh3+BI9eB6oT3w2MUeitUmMf2fXKRH3rWbxb/H4/e50fm4/CfVrQe
64buJ1xm8NS70XYJfI52/slfxV7020qAZn5edHQyXUgxgk9B5CNBBJ+Gk8tiZIledL8AZl0zgi/c
EnqYFaq6i+dwH3XEKQ1Kux6U6brUu3UTJvc27y9igYlbgJhLTkn8RGLfoNGvLC8uwUELVHByVw+4
2+NH9KCqE1VztUMgV4CHN8qLFIEpgVHkWZbBO8SLlSSRoiiYpLug3JgaCEtrlL3OGGndYj/3C59M
c+Dkgqp1bvqemhriVivV4FCoMgdZaco2yVjQuoq/l1IE6CkOV0aVEeQALmOerNdBxd6fJNZDBJfl
MA7VtyGcoKUn9DxH+bUVVXpqkoI2D/tceAEp1LbJ9/tNOBaZUymxsdHDMNsqKOYSx7Jb/6Ir5uhJ
yYNzNssNjN+WfppDVt5JC8VNE6fykZC5/Fay5dbrQmF5Sj6EblvQMutaO3UsNU/WWiNvZEoXyWy+
m2r4Xiv5Lu2xMI8a2dKlMX1XBtPfTdko742oJ9lPi5LnqpWja3W2r8dsMFFSSOfYRpuYYtq98jNb
XkllqiDhbKCgY5DfTXa0p1iHi8dX3uIEmUdZw5JPa2MvVWnwSOganYK2I5Ys9ZOt2fiPQ6tdobRG
i1bqsw+xQihOOQzE7WXUQSTu26g138xkVtGmDpFDCwOGe3dXRDSnO79c9fa8YfGkNVps/TnJYcf3
74FKq1iLwX1KU9sffCSCdqJSNu4BXyR2HTmzX+5KrT3XkUabZjIRVJht6RXEqqD2xjlOAOYhF9pt
Ydn0tNTRaQbCxkoSOJVIfS0N+2Sp2begy76jHY88CaHEwnW4SSNK/RZuRZ0KvUtAANTmtDtHRXtV
5I2/j/3QmeCVeOyP5iujjV70Uh8udRMGepSeI5H6ABfkatuGIiHOqySJLqGnqHUh8ptyepREfAwb
46KZ4qtRlC++RU7s0tC15YG2Q53stQJuQyHZaGqTB1/JvzcS2pYhxVYZ6VAqhPREoqK8G5EO2rpy
ymGX1dTxSU/sMT+Lxl6lBkIJ5OpeZllPIzztmICFTMgLfV1QMg/R0ChBTj4NbaGSRYBw1AbLnWzV
5wF/J+eKKT/S7yX6T1Rjujf0NCBfkiStTd8HWYgdJrgJ0rDZlIaxMDfgPPunQQ2lfaPFV8imLkWk
uX4iDnmPZsvXd23pn2mQ7gBaHLJebHJyyraJbWVeWlkEuKJ06JuEpqe81vX+IVdq8xCG4bFSc1fk
4wlkYrBCBl+77TiCIImCo9WprsY2bqUn5o0axHTCamt2OeV5qsoQc8x5s8ubmyatbyW5fvON9jjJ
BK05TVe9wZS8ttAhddZ4Fcaz10/qZizCY2NNB2Eo+6bVXROI/yBN36RumDWMDVJ4UMfmtdf5tdPo
m5xNu76CZ1EY6VtjGqjeu06syDu9FUnwjWPBztJTGtWDO8cqIRiWzsOr4mwNpangG46mVankz8Rf
37aDf9t0wCrUgSDJJjAOPmKVUlV2sTQd0jF5NCziTEdF5vM0tEYzyTO6/pII0y38KnZ0NNCuajf7
jm7TipmTZFCt4bsKOzcWJCRIpnU2p/o7yqrLhvx0q8tRbaO/quXOrToLike6H1o0bYVl7Cu1u6cD
/J0n4Hr0QTJLGRR8IKD0RzO3buFJ0OBssoHpIExWpmFsDTwj9hRcNb2E47C7i+Pk3OGZ6WdYu7im
9rGRx3sU64jXg2g96MWayWKn6CD35lEhD2JCUlhSVoPnMXwjePQuTdILPafPmw6bwlf2o9YXC/bo
wiLdQbBqpMHyMKvT0yC1jDTWKDN8CTWQXKBQSRCZVPLd2GHcye0ndg7qSo5oGQsCMYkw3THVrIPO
PMkTKcNJSxhCBudLsqxzMPSBM1moipuQaVWrj2bZwQBKbwsFz4w/KFtLpmMWViVeLTDDZYjgQUHW
BLCamg4aqUthGLtqUADj6uWOV+xVC9BATLpPKiqEU6uVNQf1ITj7+HEM4ewHZKV2YnyzE+tqivWN
n+gPhEMWbtdN31W1VvHMKEcpCB5UM7y2CmMz+qSY9R1fQ4Vh+LI2fDKeUgmlkKncCIAkvoUmKivo
q+YIkZ6FAlKopDQpR+BDhL6FawAjKLwptHdI7c/NnE8OZpXCK/EPdEa9s9VBJbJhgiZjUIEb9PGs
2DUaCRt12VjRgPYRU4Blmsmk1otjNiIfMeZuG2XBuZHyoxkyIw/dtSSp1TFUxy0SGEIY4ozlIbT9
fzYV/rs7df+C8y3+ti90yDTomvbtSyUyFQh6XTg6n5qWMHsZUbHN1wJKjWrjn0JkfoBmeUmNN3Bo
kvvAfv1D5Dw/g+TH/8TIt/g6/xAi6//gPGRQYub0t/Tz5L/TnsMn+ukciTXUwihKLQ5RtCqLnw6t
UyiHZjqRBH8ClxFX2TNyvUtdjZjZCCKuDlo77Yape8hDnsW8vFdlmVSVHDWfLqKrQoWBNlTJ06Tp
Z3ieBzPrvLJAaO8pxejWRndhyPSuSdIAp9X5nkEiSOmbV3iRCieG/xXGpmfM0zdNyskgztVrCR9C
L6B7RZljKUhMx61YbA/6TbBsrERZ8vvIINMLzkgdSmdVf8nS4iIbIkBr+kEuH0WOCJBY4kR3ZAn9
ghReYeNaLQyuNm9RMg77aHxMCO1m6xJd10p5NfQUv0yJRVldG8lDab3VzAyLzoqOKyQF3fMFXJ24
r/dA3nY54tosVb8Jf76M+pOMA2yMh4M/otlN9J3SCHIUBpI0LiMEp2FJTJSMcHNMVggLD2Ya7pM2
459ChomNpbbjTHaOUYGQUDjLfSI2qYYzTbya3XshH2u0AvOu1qqj1KU3JipcQgfXSV5edraERSFC
1XkoZ/mSGv5lEyT7tNR27BhWqSjvuzDe2KGCrix17RijUwxkK3WTKlnXSLmk+UlRDrEPMC1me06J
pL+OkTDUY3Y5D8G2AnJUBd6U4qy8g2x+DqPwTgzLpUxgswCEBhU33nA1tX5SLbEiYYKUGDqXuCvK
tCEG1XYISaRGgVoq3bXJfGpHeadJ26E4hPgNkf434bm0O7eFPVWF1gHVCNtPIuGFVp1VI902o7YC
n4bfnMujGmb0IkfUGrzPaL812JM5JjhxFRftfoz6J7WZCW+wU7fWzTV7tk0Yc2RINXFuyHYXpMBS
EDoiv8Djp6UjNqnjkON08U+BPa4pSiARIkbGnjTaHYjXPB11UyYGhGB46rGb+D17wZhVfeT6F1PK
dGUP0dYKWONBNxla901bJOUR7pM2PHR6/1Q0Fok+/hwC+U/D0zRy8lImOHlptm3YLqqmdNvE7cnQ
og1yuWcqz/eSLRQCX7CjjKnZOWWGvHvs2NACu0vrU25L9Cr82641b7ph3Exsi4tC3yZ8JY5C3IEj
K/79lAW0LUB2GeZrX3SkMPF2BmHlzjnCQl/PVhwtAihzbi9UROTjTZPEV31QXtvd7Syy7ECIFdE+
36u43+Q5O2E2LG0jnuTKRP8yH+LaYD8nTSiD6vBsNEjMiOvaThpipakXXlTnl35urnHg2V13AJxG
uSpaJc17SHCSaANOjvm+XEx/luaxrJI0RTOrLJH1jdejSVCJvTHkO6xjjtZzU/Z1tB3bJ39+KKNb
lOBqc07jYC812Bea4pY8LTdFS4Ww3WnJ8DXTQwxrrbRxKKYzpCuxnjKUQ8kmRTOLRBP3a00AieIu
qdpJCEghd/rAhCB2qbfBpikqrlm69Mce2ytKN5QxFR1FfX5UzRTBXXLBfm9f5VdpM3jltCtxISIm
1LqzhmsBP2mNSJyTjhKSRcXT2iGO1NH9Zah/5VLxwtHclEx3tW8f8thaif4yKT0Fnlp7nQa7ikiu
VHtLzZ05kP+uX8sFNrTSMcgfKgffMTPYSwZoi9I+pqj0ufHOnKs3knKfIYlreYaGdgTg+V6SBm8N
w0bOp4tMqd8njUzWEccfaYA/1sX/FXuAJfziiz1A0STMSG9fuZGWPcDyKf/aAyj/UOD9aLiROPLZ
Mov2HwQHdgd4kRRBWQ4zEnWej5sAk4Qxw6Z4TWNDXSgyf24C2APIfKKB817h539nE6AvIqC/FJPZ
BKi0eBdIGjVIagh/rQwabT93Ku+v0/tYWJOpfQ2sfDuQiK2mOnQ+G4lkcQUT3CVU2yu0dDVmGbNJ
hyd73sJwcUGSr+Sq24aYd2Rs1jGaQKzBVBc4ZbH4g7ZJa2R56sHPWlcZpwtdbm80CVsxrlRRpA91
+R2vt1IXl5JQbiKrvM50ikNpxSFniF7mgVycSkUcWJJivu8b/T6Z0q1Bnn2S3vm8LfkgA0lUUHmG
DVl2tI0vkuRCKkIMAoemGK7yZmeM1/WYelUvrTjdeiEi+974PoXJrVHe1fJZIT9L9YN1w8lZ1XHd
Fnp/rjPjqdVDnAQUcYDqtTUtkeAhMkyobuWdlROZrmf6vd02FmUfUboj+mspB1AqihtMV4pTqDGC
+QMdghvdMl/acrwZS+lJqD1zZ3rUFNq6qWReV9r81k1HP0mQaxOtItfSiXbZbdtgMrTlElVltvVF
ey+K7q2v8tApkMgbS3iPHcA9K42LIZ+dXC8emz7eWIm2lW1/Yxs4XaYEuyv1HIPTxLgyW/NAd3kC
f+cDOghEvlL79qYgPsvQyv2Y71ssyvVDVLwLjdNV6q9IKpvsRxuZNawMQDSmOImGoz/q3mcV80bg
N5swqB+GQr62FOlMoYMD61uszdBaUQjyV1p643fflFL1oNV22H3ino0M5pB0WyQ3qDrWg6nvkbCz
CE6bWLkDOuCG5ezK4+xoVGcGuq1mL3naWDATIygK2Sdiv55iUbuiaV7jWn8puvo4JNhfRuGpLBnN
bOPC9i9GbO+trJxm2XgzKhzkMxsRrbiK6mYb+vpTjmNYN9kCcSFq1Xp+arkCkoDByZI9yIVc9l6T
WQjIo3WrlZeLfVqu8r1VB5tKt17JftvawB+NTL0ZbWUvwumlCDIoqcM+pjBQm/IGCCTpxLEz9/3O
F1j9Kxk/S+LEYe/K1Rk9vtfXievjzu/a6VLEZHGyYmM8WY38WkWjErA5OuM0wwxY0jZlAydqgaVG
Flup8D2lpjKbjl4bTydCI1dRGuBf4LXJ3YKbOGOqbaYbvyXjSMKjUCBl9k3gmERf5POxkpqDBFii
r6JtzkY0Hx86rbxT4+YU+Yc+PYhhIgGHrUScrWa8WHN36kvsBBQBR5GdoC1ukq7G2rLs0fDBk7eH
tMJAZdu/TwTPUS8+RUKFr8Y9RWvayOPeiqWHiiIAolhh7mBBHGO8d764zaY3yjsYKTDSSdgWkWPo
TicZpAP5j2F+6HVtqxu3M89LpPRXcsYvj/3KbxATw8VGBrSK4XuyfG876LiJIGIzNJ0uqXboq9YF
+omCmcOe0tuwvZ6h2rF9s2wMg0m7niDPoi90lWx0JjaDcxMdaMh5XaE8S4l/0arWqk/PQ3VVWBTF
rbfYphYXRhQ28jVIDCTvfo6k7qywLegGLxmFm5FoOGkca6RiU9r1CvvEKg3Zpfu2jVrNOEFUXs2T
sfEL1eG4RmKNWGfGCQhEniTOkF7m8m3beX5+OyM7IZ5sp7GxSciuLDF04rv2yLA8a4WNVCRcL1rl
LsaiJoVb1ZbYhbBRQKi00VuNKtEp7C5nm1OJvdeVA69nNl81GEJHm40pjvk+RiJyEcnzupC4J7yK
GWWaBotDi80/rnhpqUTXluJUIbUK9TnAaw1ZzMnBrFTYELqq3SXl0RfvPTsh+ySAXfWZk4fU53BQ
TFgeevyWYnKtQfPQrkyYbeIUZXK8LqUD5CyXIqJTxQ3HtE3pqwOVNIIAG+WGOhw2rtQzQwOgyblQ
sXKklMpbfKAhhBcr999rbTgWYXNrjMmNv2A64swVI9EyUYemflEISndkiX6XhX8fYQLEDdge+uwl
h2rQqCZFza5P+Nj0aI3NzjeCO+AK+3YCRQiHMnZla7iLDWlXjNFjUgeHQROXpp9fDc1Vnz1bncGx
UL3QarDQql3cd37ipkEA9Dhx62neZ5PvNAUPmt1fYzm6tjLw6lW/GTkHSSWb2ffY3hnRgdCdnYIX
sfSfe1LDJk0GtNRbTzjT3KnBXFUAQekBvug2GORkfhk4TID19WYqR4lsrg3JxD8gNqFGiWgg3Q5T
iYmToUtz9O2s8Ylraf4pDW/N/qkrUOpOvpfZJIfTtBjYCLT7opMcqYJTkoPm83sfu2BwlFstYpvb
Owk7glC5gBuxt7rYm5LACUWx0YlabqOFb0QxldJxIpWu1j1WSOsHkxYhx0LbKrcFRolSXpjXaXZp
qvbKDKdHPUsxSbbjtKOlfupG7YIk3PE3TfTP3Ur2PbrBYY4GrAFJ4DNaysg0vUgz2OMLzFTdQnz+
ETj0O+DeT7k0n8f5VGRRRzWgaoHBo39U3o2rJZSGpWuD9yVx2j31ZtlhOqX6v/ldD3355I+Nyn+O
jEgaPQKm9c87u0LDFaEaXGFHRKwh+Zuahbzzrd/0sX89DFoBmZKUzm7yrxvIpMRfpkbd7BTpu2yc
lnDZQH/6sMk+//OX/pjT8BN59ce1sCNGDyXLKLE/DTJGbK0jwRqm3wC/cOIfqFtqUo8YZ1ZLyzy4
Mf+T64KVBqGQsA0Aa3+9rgYTNMhnBH1xTSkjCeGS5wCtH76+sl/U4FDDEUtILZoOr/6pmV0nE81f
XIt4eaNFNbiyh4xdDi8NBtivh/rFTh9enI5SajmG2EuZ8qOgTOsnO2HC5o4pLXSf+6ANfjPCT635
5Wv6OMQnmcGoyY1ZhCpX42Ur5epxXlMA8LpLFBxu45YrLJ7AXFY4blyQUb8Z/ZcPycfRPz0kMK3g
fHWM7kuQp5QKW37tlnN2SJgpA/ktEtdqd90xYUns6iJVUHu7wm9bg0mNGkHzwDVVaff1Xf9JL/D5
nnx6jsxUIKlcAEmmvDJQRuTr8ZA4/tY4pdeQNjd/W6DwecBFq/RButOUwzw2AbdBu4AQo+3LdXaR
HnSwOJ7uJOvfjffLx2oRji0yYd7/TwdIIICCfjnQH7n8Bjoc69pvbuCvXhEO1H8MsFTRP15PHkxZ
V8sMENdu89QwfRJGf2OcSp6j0fOWe/i7WfuznOvHLfww5KfneLbgDkgh3xlFtRXneieMdKosJpTL
0ik4Knx9ib+aQj9e4XKLP3xjViBqhfeVsxLGvQQTupLRoP/XRf3XV2XohSAB+3BHf+JpXnckLzWv
T+lXZZk/PubfZRndgpFo67gFmBQpo/xRllH+QcCSaWGCEkt5RuPL/7M3Yy11GaGRVrhUZXgU/yzL
mGireJH5z3RoUHv9nfSlH8HEnxZvImFsFm5VVpUf3q2Pj4RmhbE+lWLRGNT1ZqKagigUDpenx1fV
lG879uhqQsmvZL/un5JSAYPO5rEvCbEFaxCJ9ppgP2E0jimkdd/diIkmdY7lfJpqDK+CuFUFSgRw
LN/fJvEanem2MtIDYa+3ksXpWMaMqriSFly0ZeOie9xgN3MFKDa70t2ojfhzvx0bl6CQAEdoLQc3
/mx6C30pW7hn0/XIrnQaX+Y4eohFcNGQqI054tCaEpHbmWuVw/d+uLE7fz/nKAthk4W4DQNfuaBb
4mSQB6L5e5neWvPFpPBR4P9CZAESpnW7IbWBIPVuwB+vmKsl3zNbqja2/K1gM5qFFafxxr6Be9Lb
8hr/scPu2klT63XMYi9EnTObJNdWzzPl2kFcaKHucchB0E+eA6QDO6RYatbqbS3X1IwpbKEFHEpt
kxOMVor5Mq5AFdiJo04PdYsLv7ySR3/L3LGKs9OA7qMl2aPFEzw136ZgPpYtypxk3qaKTfVDjwif
mK6txtpINeZoDi9tKjtaUqwSUawlJV9pFKt7XT0ESqogsjJXBgdxW8U7EGSbXm9dS01uZqV/bMfG
G4fvc5wcbas1yVfpzlZ/oyY0h6MOjOX3wJCPSVTsVWh+zZIWbGvLxpzW1LBQEUJr3QzdYSBVx6kq
cZ8XRrsKkx5BAbMuBbjNnM7PvklWDtWwJ8X8lg4XMjbwySovs7balQb1EuRUZgJCYGycGbFYlFs7
Js2ziMaXHm5HgiW4rWnrS1oBYmsxhJfVpk+xvErZEQ/DTdfhIKXCkk7teYJZKg3ZceBN9XLqjUmd
PejJ/M9Ug//6WfFHlZnd4he16v/zP69FX/++Vs2n/HtSpBCs26iyKQovLtAPk6JGQCt8LH4Issrg
//w5KSJBRhG5yBOZGRfd55+TIumOpsZ2E+b9354U7WUD92lSxHOh0RVfXBc/OZ8QYQBakhrhSGO9
BcfWSs1Kh0ex5s9jsxJKiUoek3noGBgNzU2rXCrGbZAg7FjZ7PFq2Cn7lpioeF9NO+W75K+V71m9
sJnGUxp4c+US8BzBTzhTPlKy2oVdorpydhwbynbthR6vjnnx1G2ptV7mp+Jq3LbUzA4UusBwwFEY
obaOLtQ4eujB5KZwaMbsrjd2qfsGE1AzvJYi4aCe7X5t3U+vzHj2pdAflNGJjQtgdx2ilxE68Nqi
UEBoTXFtCwiVe/VQbcAFjdPLnF60YmVTiGGLxwtOYC4VXkKz7ilK2d05aLVVcjXOazu7ohaszCAG
Spr1OP/LS6M4TNirvFNzJx/CZ/uxuALzZR9i4AkUBlCqYDa40xCI+jXkTCTm/rdsXFGMvCMRmyi+
JexGPGS5Szh87rZnI3FN82Ie1lA9cwq5q+Zi3tadJweX5iEmW7dcN2/BFeVgH6KfurJeG90BLYl+
VAybiHkYcU3rUurIxxdLHFaGOKjmLbV124T6sO+SQ1/s0ng9qlvZpyS0VgghnLnq/lQltasm33RO
g/RI8yv5GaB99C6H9GFnF3SoGV11Q035815v78P4ZrxG42fdFI5quBPy/EB7Kcxdh4AsAxJhuaF+
SI12HRspS0zXOsqjb27bfDOJs66ug7O5gxrbqd5EMVZeXYbDuDPmNy3cdMbGRjw37PUeMbd2O5cp
Ved1/RhU7ng/Zi/yaaii89xRoGrWgfVSVmiMAKh5U6aeQ+2baRL6SZZRikZLPwngQT+a6VK5youb
lCymWXPUikYBuNMkfR+NbRftbB5fubiSj4QkrgDdHAdx28mg4LvvcbWWdJr0cIi7eK2JV7Sg5C3N
ttfOtzL1N9JFAUPLG+3YBy8FBIYfM83/hll1Cc78YlZFvZW8PQOs+mqvyeT842P+Oa3aWPTxvy8q
IFQ9Jt22P6ZV+x+KsoDaMcozS7J35Cd/TKvGP6AD6kDctUU9xD/7OK0uphng3oJ5UFum6b+x11R/
xSPk0xhcYepHav7phNqMU0CfDxB5mNZIypRcQSaibTuVxyq3KtMNK2lwjGxQaCOPJ1LJHudKAgGh
7YFxjuyJYIFKsyycVn+Px+iKdF8klrLxkvkG4BPfyDf+5BNubRQbNrurClP4Kux0ZAAGJCa1H15b
U70zAKKt55EdrR+NEPSN1xD8ShMEM9EF9VtRTPdSar3ZM6l1cae/j4Ec3Fm1TuDhBB+4M00vjUZm
Gm1gBZAofhtWKVwWlAcLqAng7w4GGPkrKzGbt8VIrtmUplvFCuZVXmqesNmShHkjHyVLSjc6rGNb
4/UcNc9o0TtWEllVk1i13YQEHS2qgfN9l8zDJo5BSqOxq4/oqfyVloyXovNR3w/0WlKkyTTK5G2T
zWySQmSt2PpZS7dZsFDvdGWdtZEFyCO/zuLoOaMk3cz4NcvcrtehWTWupCYPQVyc04K2T5S114R3
lm5KtByGUNS7GC+25Vg8apNuOsNsvKNsPSuZ0W4MZbqYi+Q1HNW9HZT52tBLlrJUvTa6znAsGh0z
YO2mhD+oytOO6s3iF9iPyIKM9BoxcheaXp2Gx9ZIBDIH+V4KRzfSjOfcLl9xanCT5CIizqbvvRB5
RqZI/ZqXIHTDAOiZ3pnbCoJcXlKFr5jY7MTftVPq4Xx7HugbX5pIF9fxJJ9hJz+3YbWEb6rxXjVV
+O5lF226WAPhY6HokfTgromI2Qyah04G0BRIl2ZAaXuU/d5l5/0sSRPsmpAwjJggIYhverkpO8V3
wUr3q4aWg8Kxp9ZieRfH9bazCZYLhX9RRTHK7DjTnTyCe5mPt5WJNCcfUOOmxLKF9cE0AHuRtPgk
NU15aJaLs0LOT9EEi2ds9sos3ZszSnMHJhWMWlE1ji8P3aYaGw0FfKnSFtLkl0iZccHiu3LKAlRb
3iq8B8pormbRdTfgib7l5MytKhTu2oxpowxNzav0HpohEhsw+/4d8BmAbApu5NKO4gspjrMX5pIZ
hb8kXFWTXomAU51BWwxN6vc4K+z9UGaXshSrcKBYTOy42HRlt8/nqNjwlHMMXDhTc4EqRC4QTSV+
aKv8cQTLE8wP2kTPUuaRtmLEzzB0r5KsbZyxmGBLofsyI+lgd+m3OTaPkl3fZ9Jw1DP4bMi9aRqL
offKeT5LAQQv8lKmVTvQKK/D+VwLDHIx0iyOZMG4UnxjX/ZV6qG/BTGTVqiFebFcLZ3mS/ryMrWY
7joQjbThQURsPw53PoGKGS3LVdV1jwYQc8ewkt0kh/sgqiUvVXX/lIdwTiGYmQjx1IAWRzluAA5x
t6aKcWzmlDZWs/Ocdtq9CBUiNnUQrfXkP6J53nZat7UteISy5JnLziuUEcEZFsuoGfm8pTTTWwCc
ek4uijBfJ27EtmQXgXQwfICWKbyYRiveVGPejAhNOSH1VxoS8P81Cy9Gky8X3uQpp8zz/7D0/vig
f51oBBAcjiQ8wfKPKs+HpddQKa2gyeFUIxYhzcell4oLyBKEPKZNVAqHnT9PNLZOKDJ6HoUf6n9n
4TV+KliTEaThGcVSLBZcsfy5stkO09BMOsIMtfc6DtJ1D00zX5tB4M5Lp66XCABVqGZL0lLC1nnh
+seiLNnwdkfwbI1OfmKJsgD9eQbYlkZfm93V9j41/i95Z9LcOJIm0V+EMiCwX0kA3ERS1C5dYNoS
+77j189DVrd1pqo6c7rnOJcyq6pMUSSBQIR/7s9BTE4Jfp7XoeWSJ1ilmmJHZmQVl7g0R6wJgcG/
f7P4U2bxHMYnMyXoM+f4C0AxZpAzncqG4afInm+M67YoGGGnQEqttcg/Rwue0buUMrGo+lc5exyn
AqQayEE5vRE5jsQPbjgnBCeV6spdg2NuLhMvboKbAHf8HBqOnltnIw93BSjXVDm2EkeC+EGO81up
7LGmw9atgYYvSai2fKmD+toql8NOc1e1V3Wxl8zUi20vMS99h/tI0zA+ZJCKSb2N7TeDEfvcJm80
phJJYQhKcXAaPCcd9qAUWAJBhDx0FXXYklko97qe7Cc24dkcODogPJUMRymIjAz6STFh//Lfs5pH
rXmY5HuKP9ZJ1TukVzkOKQ49Alt6cN7zQVsPteL1Pm0ShjiF5fMSuhGd/KQnymPCvH9dtwzgO1mF
rC6mVWqzfypAEiehZw/NOTQUCoXvjEQc9CrCLxuvBxM4Wb+ZDYiJ/SXjW1KK+qxN7cFYHNaYb1Uy
P/qNGsVOYY0HFbcra/IKBvxegBUVBRv/3DwWFOhGqQKE8a0rTZfK541IRmbb/t1g+wxNPkr2R6lF
h67Bs1rHEk5JLL7Q5xnfdDDWrg1moobvKPOwNZOjPcksy6+1fQdKg+eHowUPrWVCU1Sv6uB5gMbX
a2uiOYa2z+SlwIdWtfwIHGZdB8YqDnKWUh8RaD+V0arDb5vzudlqCsB93sn9s8bzSef9cGQqbuax
o2lB27ay6mm5uIWQvSdshslUowkAT6w1vyTJYYrEQVal58Jgor58serH4PteaobRKu/KbQ3JZLLv
KwpNQt5KBaxDBlHLkN416nRjcA0EUYUTA1Zna17YG/LYVdcylEjNwPEw0aAqVD7+FJdtkEWrQj2P
+m3UBNgx8LpjHxaR74blcD8rRKNl7dB23ypiSU0drRqksd64DEPraZ2Jn+BBz/q10acOTvugn17T
nDkN/iyTJ3Ki7GwwjFCWyUC5iXVI2mlr5J+hT3N2rewkNjha8mSNjo4lL/UNNyrsdSd0r5s1HR3P
o7NnI9IT3l0+pnOAtWJK+mOXSi+q1SE1UtgjaACBxkxZSn9uM9cOn0vq3uotzUKrarrumR9H5UHC
k5Ta+9K+DuH5WdGpmiyaAWCUS5mX9NE60xf/W+KMEwZm9T3Ety41FTaO+a7T5WNEr33YiaWKbIUX
2pPhCYb5yQpwXcnjLkLwVKbc82PCb/YNpMaxwRSVyO1uMPcxvgSOsuaL8K1tqvaQfJ7CaSH/UXGo
gikNRmB1druxpm7piEZ0CTWWoonydIowDG5L4yjM1sWcfkcNLgamKyOs0S769RKxtMyAYl35UNdJ
tpjOL+myHedx4tECffAHawuz2laOedix+5ocZdnCCyJgSnyR1NbrQT53BYxldcYDVq6IbD23uf4U
Az1VQ/pRknUCx8kmwtbQCpCTJ4gmzP/chGqEIo41WQnOwujPku7TZlJswe+9Q6qlmxyPtsE0WAr3
sx7dap2OeKSvjNpvCBCkx6C01oHP2SF6KBJpNRbVt5ITipEMXiCia992Oyu4StEsfE4yCip92o73
VuGbnGbuOpGv5dCzsglfuN1t5TQ5ULGzydUXs5H2ZR5zR7KYDNyo4bYWtDUbL40Njbgj6GvRc4C4
YBjxVszJlVHI90UcvDeNflfLBtd7XPj3AiFvY83Vsx8EG2E0nh+Sr1S2qJAPbPA5nwS4B2mMH5Qm
IyJXfqZluRcVSBzbPBCHRcWJNRba9kwQehUMWLrGYVcM06Wp1ItWRC9UhD/XOZzVGU9kgmtwhWce
VKkwViHVy6oJm1Nse6kimQZMUSeMqwbnGLe25j/5neakuXkO+dckkjw9Z2CqspDWSGv5nGCAGbd1
M2wTRCsR1q8S3tJpBsDdmWSsudU5OhJepDTTCuIXhdU5Ud/CCjKm8ZnU7VPSQjGNLhVdelUj3YMW
AHGbhXu1F7ggOdaYTr5AUSrN9RcsMAcOwdIyUpMRFBk5zRBQPkuXVly19jGg/xWpiuHkbp5nXrLd
+pLuhvGHyXLeh+hbbXqOO3k7ATClk++cy2Ij9WKj1KOnDTIsfGDUTDqs9CyHN3ZvulIkoV7JTh1j
9yEdar344GEJSbL52Naw2ZMQJtH0mEwom3SP1ENtsdpTNF61kL95mHK8a+x0a9fjGvV+ayQ3fBZb
rfm0WCxM6lPmor32dQ6fyfwc9hjSyphUqrlS6X6B1gXEigIsY/AUWD1hDUG28nch3di+7rTsxAeN
3hQMk1k7OoW8qXna+KZYL6JsTUnJMmwaqYNnMAd1w940Xbj2mS/9OaX9f6Bp6UTMfr21jvrfjAn+
/BH/1LPASGjsgmnv5r/LFoLZP5GTBhwNSF64yVUO0gb/5196FikzWvwUSAPQ0gSb/X9uqo0/6MMQ
wuQv/ufb6r/uqm1el6Ep9i5mYcxkf56m9/aQRiSjqLdyBndaZw/llVgH2+E4R57kgm306LPIvN95
Br4jUX6cTvC7G8w4cCJpiqLywfz8ul1qKYVWhlQn4BBVNMpzBlobjMNM9Zf/UcctvPTCMZV2NbJ8
yJFYi6Y42BlJK7DqZDNtdZ8ZJjl7Eifaq0+Cyyge23gxafKD4CzoAF3nod/88F3/jblq+b1+9Xt/
MXBIstHOZEUpDKwhFKPtwTDHkqr3N13UrG318dcv9zefE/YKi1SkBShE/T4v+nG0PQuBdzWsO0xC
E2bulbU/tnxDJV3w2ooNFXm/jIqeFf1n3gX0A9+jdvpdmTkX5V/e9gLPW5IXVLSjtnwBEGmYVWVA
8u06Naq3stRPyyoZ1RGwbVi2Alg4mzQm1avcfssjekNMIBA4NxnMRAn8FEhrIrPXuXav8Xf6dpeB
xhDS2syz6yR77+rA6+3yZKO8l/20tiqODLiuc0Da0yUCUmymyd73q7U8c6wjRjZikTRoPBnZzNZw
L6rEd306kKD9bRLa0gIN+D2U6lwHxtv50rbwY4vn0icJVDf1v1VS+hT0y/iY9PbK8O3jkBhrnxaW
xkzcMfg2DjdWq+3a8F1K6j10a4r0MNcMm2F+iZp+V8S08GaofcYpJ0+ZRtRrqPKamjzcU9V+KSEk
sYw6N25HgCSpNB6Msd8NWbHWNMsrwoh4sq9uU2m6jqkWrBAV1Yj8gd3SFBdQTwCjAxq7WEnN5MaG
4cLOWNklFzdNj6XculOXubLWv2RJdl3O9dakZ2XSOI2Gsrmi/8OJkD0HehpJmarBQ1aXHkk6Bn+E
uibBuE6zXVMlosdz2SGvvbUpa0iVfK/Mb207ftOm6CpSBWJcdp5q/dAOjw2WbGoHGUGTBwnvJ5O6
mIhNiLwPzKcxY5Y/p+5Qvo8cm2fxqeEjNuPeawOb8N5DV2JJVAAijLbyPuKrm9mOVmLaNmwKZmJ3
ykDlNkM1PjS8yvTTsFHQBRn/WOU8My7TKToiJwIbRdmu8qHy0MU8uHOrYow3obiPu4ydFD1BRbhN
2SnGA31npHMrdW2Tw239A24JX2MgVOAlRUrraZ9IE7r48CN0sXLOSIAm0rhfzL2+LG/NPriaJtJx
DArAiCuHbMy8oH7VBqrdCo/1Zdfa+HrtcWOb/qcQ+VHRqRAdcPJCx96bKQj70q8IRyLb5hQq99FO
NnpXbz6RiN0hQl/Hp1BQQ4d9o39eNopqP3mG6N1BS/cNZRJy3d2qnc8fUNIrfZTf7JReB9rnz0v5
QqDXXsoCKheQyflobKrh5rG6UCVxjHFUZ6O+9jGKDCpOZpVewtFEaiVMKvTmVYF+mLTDSsvii9qI
myCaTnMQbqw2vqOA3WlNmvSqFhRIdB78ZBeE5XppN4/kY0x9XVIkz30firU0+deyruxDilVm09rS
depUQbZF4H+v53ijgqYvu/SotomLsn4yuZAkbNlsx10M+rQdQSKQoquphe5QvKam/27bvhM2Muk7
ztGg32uG1/ZMp6TEjJFmkUCzIOHbVAqV+76mTqf0aXAD/UZ4dpo1V8GAokvqxofSQ+NRxK59rva2
4FQLnw0KxS6aJZIfDxbwHhHrDr2rK4vUL8wZR4rDF39YVqOomahMo1ZvWX18wz4NlnKEguJmfrE3
MhTvQfZgk6x7xNoGhSck1dqqjQcAd51wi9Z07qREKzObCrhXAQcTg1BpnFsL+Qo+0XgW0UGttkq1
GxnF0LIGZcRw49rEo7SvjJOob2aNxLmpEYVQXc2ZJZ9j1WnRqUyCo7V9CRakgyGfqsIcOakm7kzQ
yTdkV6TRoYSaRSDckc3yPBUm9yi9a0ZNG1B5LusGkAWn2zJ5yPrwrhp9p0bzpw/ESQtrxeadA8Jn
mEwuOeZm1RAy1jsYESFMHW71MUEcmNVVb1ovBsEKECf3SkmooiqPJHwKHun3mWk8azWj3jDaWCJ4
xGt0sIraG0ktNceq0D0CuG46F2dLK3i8f5ra+Dar40GOFRo6iJCrn21kPMd0QmZGceyDdCdXNYWf
0RkMk9sH0a6qLc9AlzHnx16JSaIrbHDNjebfTn1/EAVmyFTb4m6/zuXYA+dySe30bQ7w+GQ+IQaA
joHGpWr470qY71pdIwygOl32no7lsySHm8DysUnFD6JJ7ipDeYZFwHY8a91mmZrRwxJ11iYQQwx6
Xl1JlHYOXXPfh9UpCKKQ4cdtEVA+MdDPQlkDwVz0LD80nyH74QBjuDxN6pUsFReTZ0AzXdoC6r9Z
vkmVtrFIHmBTiqqdrlSPaUuxVU0dWXI9Wf5Bxztl5OWqaOElwUwCysQpGomUWJ3BMTefnASJIKOk
gGhNcacAQ4TPb/ifCQUd6Pa0RLRriTN8Nx0yhKCxkW5aPXWy4CPs743Uv1DU6Ju0FsIasGLwnVNI
xyJYFnJvD5o4xfV7hkFgBklDIdsI57/Nqs3U556OosmknoG9F7RoBpRAxC3doXXklSCwdFN7tAml
0S6zlsFypCZhyWh+KnV9b1V0dlnDLiqah8LsCXwhpWUII4W0jqkcKsi42Bxxxm7aFHoRIzxJHJSt
XVKn57xo14OsnSUj3RCiOhd5tjWIEQcUFphDRhgbgs3azijOwI4j8wM5ggdZ/RBZ4UOUsWrG3DBl
R8I4NmwGnkuhKFrwU8XaNtYZdID3UAMr4ot13101jHRT7Yo5OCRlYt98SzSlgirqMp9oon1RrDxf
i7a87cTnqHAgTB7Dxnpm+Q7prWfB0LLOKXXpUMfhWmHO2ZoBqZDi2dKHj1xqLp2PXdB6C0md1rmP
3tZ7ikJPSB45nWJv7bzaDE37kav2XtZxlyB/lGr7IuGdU3wIUaPk0gDj1LQWdfq9XPuXSTZoV6XP
BF1MnlmDvjVphCjCzi2FUpMXL0MXraXwSifZGkmZExrqbdDRRKVSu0oivzArPk9Ginl3ilKQWFa0
5X1CRmJ/IexrKeI2mOP7usIpCASgjH03ThrEunJfNEtvCG0bSDSayaNYovmHw/chitDZMSw2+duE
pNTDxClsaUNl5CZumQfXNvdqdgpn37Nob9LDYZ9n6FYkYqvixR7NddygJ9barqsplwPie4hDomIx
4rwd2xe+v6cmSlwCtW4A2g3213NeJdy8XIHhvAvN4jC09VsZSafE/uDRuBMBVTqa031X3ZGBAvNi
zN9kHt7IWDy0aDsGxjHjrep31KDGm1Ln2mJv/G2IhWfSmZLXw6mehBPQRhaowKimVnfreH7rIsC+
VVw/SCoKoU2lxGrgRpLZN0Iq25iRdd+XzAsHJTga6nRNL9JBky7+RN5/mMTOspunoKbEdOEuSAM2
l/TBoO91tIznMps/k5AQpExVtCZXOZ4EhhIR3uw4pSO+RPcz1GtQnMHWhIpcKMEDEIvw1AyIAX6O
Db6wX9Wi80Zlui1ABEtEcR99tmcaOnRmn0SlbsCHATXrM1q+VPKUckY9DDdtiolBzgZvjuSHMAw8
gGA0dVGPw/xEwd/QP9SjdvZ5Squ94pZWXjEBKC/tssmWlRvNb2ESDApBs1y+IBPpFFcrlzGfDrUY
riCkGKtWKC9KUd2WHXXhDTQTtW53fTzsgNAd81I8jhlno7miJN3y0dCEJt9OS3fMGBhbuTZm2kui
q0HEN0I7NonpiNbf2ZHs/PoA9/0A/fOBEcayqZh4oEm1I5j9fNDVURjjsqc0kNAjyD0vckOnVM/2
C2UkXrwvtd+8IDO6LwfUn1/vy8G67/tEKILXiyZwh5M729n2v3hLpmxZsm6hGYivlMVilliYk4gz
MIrBktGat8w31uaGrOPld0rBV7v/UsaBD0gXugrGnQHkz58fp3mz7GeQHrryUCZ3bbxv0rv/5g39
8BpfRoslp6iZPTUi+SY54Y7cJuvOszfM5/43yZvFIvWXr4g8KtPUpToVM+jPbymB0VWUCseoVtau
SqXyciXf9SDTKXA/6aXTwyrzhboaMrcV1kn05XUVq0eFnUtsvRN3d+JWQIWxNvRlrjsqfsdRciaq
7fXssc0iCH7U2mCtUYZLR1eVhZRjGO8TPd8dJ1df7VyaNx3yqa6GRSAzPvT4La3ltT81e5Vh5CCy
dddIKOmB+jlI5Z1Vv7K9vSok41Enn90B7yuSbifCbI933ou00rG7ZjNUVQSBGxCe1ONb7x1VmvSV
L97DsV7OrvJTWKWvnCMY/EXWO6fRbTypDwG5UgBCnb1O4KGvRKvutWzp+sq3WTQ9aXLLqscILGt1
LOHGjRy0r/Ku9/UXyofcUQou9UQjsV16chTu2G7dZfACVZZ0vercQTdf+qj2OhiL6yaoLkb/MfWW
qyup15jmmrQRun940ZDg15pR9zzK1ddyWZ+U6E+n37+txRDL1fp1Nfjxq/9yd3KSk4cpZ4g9nlvH
30DJd9T5DTeEq7gJdV8u50HoaIT1/sPUzPfbiDwG96tNMe/35pYfUjNKrxUc2rnE7enaUA7Yo0bp
N+vC31zWQtaRiJCOZUtTvlzWg2qPUtckHW1tGLWmZp1GA2faT2v+RwTo/4G4rJg21ol/b0O/TV+D
z7T5jb7850/5h2lD+YOYJ3U76Apw0BSLS+pPfVmR/wCvrdi0HRmYJ/jHv/Rl/Q8wK6aB0wOqCmZ0
vst/6sv6H+x4ZZWcJSHLBZ3yn9g2/i7QB5eFGCXOEk0zFuPIj/ollajjqKXmsK76yl75FUREW50d
eznDQIUKQQyWDNREZV3NFZ7dOZZZZuazqs2XHz7I6z9vsp9isV81TITUn36VL85NOpKbmG7LYT2s
mch7DSPKlUf+1gVPkq7dVb8vdmAYN8qzrf7mofz11vj+0jYSqmEumv8yYPjxU2iBEnVhzUu37La0
jjzltKCUyrVZ/pnQ+LcrzHee+Y8rzNeX+iLo2zbslbCBtFJRZu0LWusjwF4SMjFVtbUGjilfWdXW
iN5TeYF9uqMVrwtK8n79advLSvbX34NrzyISrBjfV8IfFpyuGxu2pxzSBnV87qzis6K4V+G0KSf1
bSy/q8zXI2iziXZbGPk6o1OjQesMrvB7relFs/vEScpNLZNg1E/T1HtYaZF6x3XUMcnXnin8BPoL
Tsvq1/qkrANAJ5Bxu/GomotuwKHvtRxqr0Iu9dnxDqCmhsh0B+u1pY61kxLHmEPmmSNjPuHqEWdP
uht7hsxq9aA2LxazOQgUIzvyRnV1nHwt5J+6eij67KTxkEPj06Vt33SrTLEdSczXXRBj/+wdOF/n
WL6RtM8hatx5jk6pDyaBjhTwWDRiytdIn+tcIg2kr1O7vJ4n5q7M46GlYbwAGma++Hm3b6NsE/uE
nLVMuDlDyGEjq1TSEmBo+ttMwXvj9yU1lwNtt4KD4a+/xK97yeVa0jBaY8JWBMT3L5ft2IkiM3qF
y1YQsKArOAbx8V+8hGBEJlO8Rsbwy/ZOLUs6WJHg121fryDZ0+17++tXgNL4N5ei9sNrfHkbzSTV
thZOA2MFGpbS8lzP/jZP7sbxrQ5CV1WOs4YujoaWqi5Cq1fipoqDwsHU6aWhWLWa4iqSAs8UNgMQ
PDs7jsVJjHtpuA9bZqvYUzvkZiHTcE1kY6lhr5n5Gj2NrHnKWCGhnxYncYKKkvR3qbHLY3Wr2grx
cqJ7U4+ozwz3Sg4A5hU8/X2cxsKVKSz2w29DlZ5Kjul63+HxlZx0rE+aYW2KqL/3qxTfecjkWNDg
HsGCJDBNq+SkFq6tS0fwgwRlAwj2SI3tdoQwYkcb3WTti5fkN9TVi64Gx7Kl6bXGqkS8H+mqlfZK
ox0l2ioboMZT86ANghnPtMuK4ZB1874OuEe17qqCT1diaAB6Qjr0SKbjKpEehxiRYrSdolc29IDt
teZhjnAAML2JmgezY8yey57edd/gw+7CPt3FSBO5RmLEVhYj1tUQJ86kW4Q2qj18jj3cOEKcprVe
vLh8GH1FoMe/i+ethCuJM+o1/iYHLtQp4jemoTp8SxMLjMZHSiuoqCkuqq6NWPMstX0bh+C2UcdL
hYMNQ5/sRZh1ZK3e9woYdJwP6HV17VhjO3m6gNKhx/LBbnsv7D/4TK5MrMX+dB8GoO+U1MLwZl20
itKHBSBlUixOu2widRo5IVqHEqiiyHDmTRKSAD2j3i7FWuUQwJjH0yPlypVVyNeFjNCBg0hUJc45
yYkJAfRDddXUTzLu4UQgvshcKr3J5rbEyZ5qJSupVVHhHe87XGx0XJRbZbAdmx9Rmcm3ntxolVyE
pK6lQDdwuhnxSgGLjNmBgOhE+CjYzg2nbQxR+8guLmUabcAkkeFiKIA3Pe4sCHkaWmxIZ3MFWdGQ
vIF7Q7LxiCUWSMyqOrd8oaIUsDomVtlSEZuufS3laJ9K1kvX5U45hJ7cPLMGHyJBg624laKdFn6k
NLguBgkGNWocAglmzMNoJ2HmE+AAqmjAHoPJpS/+TpJbdKLYSczQyQxx1fsWAiGSfeUrTtnzcB3b
Ozb/qypHIm+F20AxSq1UYxIFWlHlObAK7NuJeZCBRQrOh1fkQJik0IlYwgXc66639j2PqCbMdsED
uPqK+7ErvhXirPOB1aY3++3jbCPnyDxRewXnmwEtFZJ7VH+ISYKHzUirhF8ttx8NTaZ+8Dkiy48S
c8betaVjlIaMvONVpbf5Xq6r42h2H5XRb+uWujeeiUkILHwxxkSfQ+lZcrjewMrf2Yp1J9TkiVyy
2yPmxsw9x7jaWUwezG5kStc/ZzNcKSZ8StQdMx25rCSSWpryiWzEShP7MInv1JbyjBLMqNJcSosn
Thy1n53EgzNpjbsMU0pSVzJLTXvSJ8wzYFoX7KetRy4YmmMTM5rCqZT5KfBagq44/NpqdIXf3GHa
3JQah67xBQPxme/tRhnvA8vcqtWHWapXQ5pfS3nyWqSoNG1C8rZMsKtmSFG5rLu59uxP39Qp2OSt
z2Rv9JSxXAOti02V4KtY2cV8ZMoF5VvzbEk46Gzpig9nWy2Q7vQbBcHMRmhvwPiTUG4bMwlkmXJ5
yFF1PKsvKdpsgaLH6FXY/lbK52fUyHVtnlR4dmHUHBKfwZb+0tluoGINazPJ3KmW/znpH3KJqR26
0fg0zZ9jW2xEr7zH/URcJn/UScI1jMAt+waY1wnxfqdz1Lbjx1Krj6Lqvb4n0gj1ix1EQcikpCSO
sPHcVp9iIQ/N3Tdu4K3U3tepuIlVdTOr5Gbi5IGYqdtYHzHbY3LQ9pssaQ8W5eLJAGZIKfB8QXcS
coUTKttqEQhcjM1sN2ia7a4hvr6A5r0O5Opt6oabWFOv/HbsmN2Ht6WvMy0MboYY454YX4ackJHU
zU+CbPLcTAd7zJ6m5OwzJp9Sv3SiMD/GynPcP9gRX4d8P0T3ZcA8fepeg8I8455+7WadLoGOkuzg
Vmlb/NIZHUL+YTKSK1zL23wSy3ceXksieKnE8EBpHE0HiflRlPFjPNebepa8yJBAXXFHJsD95CC8
1VpCQ+UkdY7fkR5Ckx8LCVX1uoXhNFbcCJZyqYtpYweAZ1TpXh6vSoqU+3spei+mz4CdWZCdQ2BJ
JRRS7siULELhDiY0sELbk+nPUsUNIxrojWmfYjnA6465cnxCfxb4Apj3F6O6K+rPIOLeww6p1SfR
0rpgpCAPC5P+OCOiWFWm3Tki7ZC7eAK3fbfnAnrMIv8FUtQqYkVpskelZUqC82xvNqHjF1hER1Ie
AdZRb+TTtoHCKua8hamDY7x3jODKhodHJ81WkpnqBfjImhspOuW1uqH4zq1hJGc1c1Y9e7axqGVW
TW6Te2p8htZ6KC1jK0ztocQDoNfVlmT4sfAnRuDBjjEwwCluDOPVzg8yBfNDwVSVYTE1bXiJrUs4
BFetjPm1FxOGQozWrP+Nfl2H2SqcP7lTelcKS7csGXKET71E86vo3KI9pfFO4Q3H1KSUVbIOF4vw
6JVKs1eCQ4q5UMIrgK8HHMWhweKD2bNLsP1Y5+WvtRq84QI3NK0/M/n9qD4Hg/WAwY1rWdt0gmFG
H63GqnhkuGOyDZOZODfBJu6UK/qJ8MeUrold0VargxqobxM1743UYjoKE24u2g0ZJzXPRVAd6T95
S+IWHE5UncAAbOvCvk1a+SZO4/c4ozBXOirtvTnd5/1xDl5qnlpg+djSR2u9xc9oEqema0DtiD0V
99D6ySm6KRtG2UwfqyS5mrVyO4nOE0P/2GBDn/A6QSBs4dhSPpCeOyU7p3znQZE4Q08YLaNwUau3
lqS/9DnEPEa6wXDVmTWI78rVu6cu5jjhMy4OcWdmkWfUM4Nd89zWhUNEbEVfhyPL9S2bl5WlYRpq
Qlo2DnoX0vBAU0U9OvgAXMM+FAMQQOWzZ6qoqfwhosapkTGDJq3XjhozpOzcNfkmwkFbV+rJnrCV
2zf2+NIDxC64+km2JRUYPlk/xDINuUOHCUCpzqnOk3wc2YVcJZVwhyA5MBT3VB6nEFAjGNNs7JzI
JoI+BfuAEEHGrR/huRTanazhKxLRvs4jDLXylRHXOwsr2JR+hGq+K1g9QnM6W7q+spjL8cCeq+7O
DptTGE8Dmyh8NnI3YB0wPTJeax0uQvJp96Tc9343OqxdTh/tI9NcTdoN/D7m/pcoHj+rRt7nBeGu
WveSmT1izRCMB5NtcYXH4mIYBTxnunp2DZe1XjyYxp2sFp4pl5zZLDbxzauFzNppF6NenCbGKgJc
1o4m/R7lxuJMUWIkL3l+tVp/mQF15imGeTXqT0ZTAdzkqcfzZ5pgl2f928hzcpwT3CPxZ1lkD5kS
So4e1rGDFLdw8Rib25zyg3stMY+KWm59ffD8Knj99VnqL9OM7yfCH45SX9QFeLGzYrccpXpPBSsW
e/qJpiBwow5F79ta/z+eDr+oR0MBiUMmRbCeWC4bMAM1LaO/eUtfBwzLW4L6phgyZ1Csdl9koTxp
lTTUqbbB6lDuSPq45knc8cWsVnhsqb8zbiTvN6+5fExfxRHDko3F/gk56Ws5YpMaIU9+tqx9bm0j
kzA6qYCmfS65ZlK+wbnnIp8eqhgsf5U6nX789S/wdwd7hBldLIFpQafaz3pUB//FjpktAxe4V9rX
sf8vfj58Gyh3tBWSxv4iBaM093MTIv4oc7JulHClNZtfv4O/U9Tga1A0vrRlI639/A5is7QlLRRg
zru3UL4aaCumOiQm9/nr1/nr1QFLisJFIm6MvHRt+T1+kLFiIdWNZqNPTM19xUZ4tg4E138jD/7N
bcWrsClGJ7UZFOpfvo/JUuvZVqphDUFzI7tAoMdNtE4fNK/eKPHmd7S+v4whUCL5bjTS9HCbZOAg
P7+rjk67ua17sEPu6GTbFdnmvbPwFjW34IWNW3VBLaoPuErP0t2vP9HvsMgfL36oJ9xqYCSJAKNb
L97mHz/SShuHoRLZ8uKKZ26bNS004yr2uvvuqGxpvt4pm9FFcRtcKpnu1d8tKupy9f3lFyBBiI+V
kzcX0M+/QJy3qtza2PY0OzyWNsmEIeuRR/yE60g5+LXqzYHkUhbtZazUorXPXYSZhZxLJcUuGzO3
zLQXPUxBhWKmy6GURM3APm6dhkdhsMMGaEIL0RCfiozWKkU8DA36xmBV73oj0RGNsmnW6J1GGj7U
2XwYzfCQQvr5D69ePmpYCqC2aEfFuft1JBN1AS1QLddVnkFQBl8fJY6u/UYl/KqrLy+yXLwKswd9
sXX//HEyYK7GMM1Baynxvk/zJSuZTKdsuglhk1Ng1WNq+fU1pHy/v798hz+96BcftiY0yuyklHcG
/FckzbEchJcbJtUfhaNgAp4gEsua4fiNum2womTjQ1EkG3/hh7bYpMt0nUP2JovBuWVuVkFLrkPd
GVm/T0NwyKq9Hagwma12mzcn3iMZPwLJCuCmlpNDAnSbLSlMLbXtPF07p/5bmF/L4Ueb7EcQxJQN
8TVjk7Vu5+TOxP+MrWcaPghskDcKzW0kXjEVZfIzJi1vKD/VQr6JCuAHA9arkUh8WF+NM119tr2k
22BPITo/6mxb4qK+CaqSN/I/5J3HkuRWEmV/aECDFtsIAKFl6tzAUkJrja+fg2JPs5jFqTSue9M0
VjUTGQjgPX/u956bhrewsrEf+tT2AUpn1R38gqSE9ajxVAenSZsz4AbcMqi0h+bZF9687lC2r6FJ
C9EtohxT32Mq3yiz8JFyhJnnUSfrYahL0hzmPkayqDzAxi0NADzvSaS5FKrSoC2CVD974ujkZnuI
J5LpyAF3Ug1RN4SfTBccqYruusag7aFvAtgRutk5siVcOBo9FqVOjlYc0aZpJ7sammlBGYfCrqc9
ntPuysrosyynlVBY8MSVb2aVX5f1L8+s8WX7GHxFDoyWZ9bUdnO7zxhOofHdzPXH6/Wbh9T40njW
Kz+cJT79MtoLN3OiLrrNI45K+1jMHNZv1/Vf3Rzzq6gYuCpMkdSjrxeMhMbQ1J4L1k6+OJAC5sIr
YLFitjW6oHjWmv3u1d+8//90L8mHB7AyDyH1r8OtqE+IbWpYz4v+oQn2KS0rCT/x79/4f7oINhiN
MYSFVUb+sg8XTU2PVQnR/JkjcGU+H3EJtfzdgjkzZL7uDez2ELjIWp53qS/rCjl6UWtVjJTGIpBw
IgIF6j3N46xfr40KD7m4VKfOWObZRoT/rA/HCvm0BX82GtFJDH4Dzeqk1f3GylkBSkNfG9qHjJN1
BHcVVWSHh/WhTpO3rtCfW9V/Kobgym4MywKEVaGDZcmEj0rejOXN72/h1zHI/MwbMEZQNDIPhhvx
93V6SKTW1HzsX+TzLSv1GkC4Fqoj3QvWgLWnCt8s0v98K/+63vz7/FQ6pRBGGr0XcOzW5q5KRvod
sfPjI/0vCAGw0/709f1C6bwhlQgk3TfcpB8/5D86gDk6BSsZRTEDV82YU4v/owOQwTowz//b9J8o
NXZr/hQVgMbL9Nf0H/acMTuzYNSpOieTf0FLoqD68jpxuKLaw+xFl5KAlq9rQ0yH3ScuA8ax55CY
0Q03Es1xl46WvpOzlb6Vt5pvRwohQk7K9mgThABgSDaV42g+wmXrRCyLUbVIC9o5kJ99ETVumR17
1P2p+Kwl6ZLAGEdBoG7HukRXksagdt8V+XZo6uwHsFwbHsKW42pUINYV7EeVOIZAtmtmTw51zeox
iQnKCDTo/c2S+GCa8+cc443f3w7eYR7Hpv7FhBaEcDuasILcleY9/+bJR7buWiSa5Wpku0xCtLxW
8+e2fJzUFWPnOrl6uQsTaNHtJPVUFfSkzVs1Oifdh5nta2IHIQz02+qhYaCkCotSffDaQynteuPe
sKK9SlVJ9wj1Lv0SXOAS1EqUrsGbfmulu5TYiCa/JyR0EXhOo7oGhrCOPqJ8MUbHlEBMuPLgiuJH
qL630hm9F8w69SwBpYC0/x4N8TlPd5UsbJP4kObtIZwDYQL5JUuZVKcyUtH4UhWODjm0u6WbzlF5
0YMUjL30PZ8oNAQ7vUPymtV20KCsJtdZXQ/JgSY5I0Wy66wPI1DuoyNDQvS7WysVsLIPL37audqz
PyOoWIP6BhGzK6FBsIxbYen771ox8LPHOww3wcjoedj3gEKLkBy7urBhtaFUzoC45aTG57YeHQnu
LM+ULUW8mLZtcFTNN+Y5MSNY882bbkiOkAbMLud2fFBoVwHx1zQXx3lHmrLYCmtf85w+xDBYu3Xx
XFvhQ6ZPL8ZQroNkzbz1JlnT1UInylMIP1XR7xRz5eGFkZzE+mz8azDuerLQqqWgXVsEt+BufPwD
IrkJgAg97IzZ2hf3IRK+tKVCusgQQKydBZapzBY9zrlkWBneFfH+WMzTaeipc8IL49me7CsvW9dy
s/Asu4gchmA+/EGmJlQW5slQFrQVpw95fFOwsnUfwd4Qd36zQwRPaIUpr0vysTielB4i17s825FI
1qWnEv11huLZIdoOJGqjXIOLcOvdtZrLe4ASt2kX5YN4rCtwE7hAtp5y0Ed0hsvhbTxqj3AdLuox
Mfbei36A1x0/dG77qT36r7Or/KH0ltVBWk7RmgQTYUvURJ0tgpItbmkeu+wkWnZd7Xqm7D5WlOVI
XEyMLQ7ud/42ao+ptBSMeyI49DvoXhWxIjTAWSiYCsbGU1qPmDQihyCcAkQiOUjZWlypB1BBw5OY
2OaVv+SXKw7i1XjiFpgkWWMwiOzsMThUK/WtfPU/hX6LrWvcqMfhrb/Ek61btkgKEYoH5Ta/xJgA
WQu2xPpk/RZJI+rIs3Ebf5LQJ7jtur8ke3ErXsKXxsV4Ft9Pp3obH8EnXC0glvjjNBqjNgueB+Vl
S0K28q4/A8RG56Q/z2HPgqPjM7vT/GvRLoPA4Y1jjTAhZ/g7psc+fkfDLln9xlPpnYFumZaNficj
5kVc+dVOAs9pLFpk/JGvLCx8WMRekE4nIHde5QMDo2PiRCuyflPgHxXZNC3eP5t+D8B3IO5YCKzW
GV8H4Sqb4C7mWceUL4ozQJxnsVtvwq2/Dt5nvZZTXtLnXF244WJcavYlkHYEHQcL6TG+Zk+DDYBi
wZgx2vQONf3ztMgPCwyx/EHtyNfuidlAtI9f5kCCxA5Oi9fJNU7ZxlwR0oE+k3ycpXHDPAF6yDbb
TPvhBgjUhgsUNp6uJecfd9o34eJRS5Y+ABNsn1g87/LnRbguXwp54T2jeeKH73UyKgjeMdxkYw9v
+grdQLlAVyNWi+FNa5bxKw1axsJkMFd3dnawbuUD24f1ZjFYrpb1ani4ahwJ+EZ3mhvta29HG7/e
eRgZl9aWZLtqYXymZ8kZA9Jj1nvQpznBiumy4D1yWzS9cwA84mFvMbrGnXBQenux9GGbIe55sQ5I
JThV1bflTVw6a3k9ocFaTg4jJsd6Qv0RbMcNh9kX4/CG34NMkX2wZuHwrtqTsfFP5H9d2MpYivU3
S3U9cieJr18Jd8HLAOCd0M5FUC3YcRdkZLrjn423/4WSy7C+KbmouL4puH78iP8KLw2aK6hdqbdU
TeVw9596S/pDIXaDniGK9ZlwTnn1/3z96C4t3PYETM+GAKDoP1de/AHJd/RlDfRW/Lx/UXmBZv+1
8jJ1cFkK/4te1Jz//qfqWwkEozeKeliSOPauaYFt1RZs0+oGqtwORRAUuRRydVbfBtK5IV2yjHU7
TG4mlSnNxLxuilypJf6yfi3Lm1bD40fOuw+EO2MX6hJvBYpqU6FaL6ER1gagDNTrsoILMoQaRIQ5
QaGVjblwYdUMpP1zVD+aan3WrFUysF3gJ7/E0LksplOBFjghTO8ywCKqwtAOrjFcjzEnfdN0E/QS
GU7ypENbEvq2qlVLqcAJyuhBIOYoB0Ubo4moC2Ux9Sl5vE8GNG2NxSPAY44R1BXifBuoa2I91gUA
xfElcDXvqdDf6/FUxxe/k+8ImncKCEJ6/jk1UGGYRxJBh1Crd7q2XtFi2U1zTmfMbNaYkzthQ55N
QyHvpwKVQmLgTi6NZSDILx3TMIMhGE3B1Rg+j/48hyMd1Gtve7+4inFy6eLxTIf8JpjTRDUMtho0
nTllNCBu1CB2tJ/zR8vqIwkmaokmWMkElCpzUinRSCU0RG1d4i5ttXHVNMbNQLgpTimnIOyU8zgg
+XZXEoIqTbAd2oYguQoc9UJXL001IaukngxitCQWpc7InE5tWK7i6GQRIygmfG9StQoqeeUxbex8
yDq++NQo4z7380MxB1uFg1vReqt4Dbjxc+KYAjZJWVej6Qi6cAV54ZZafuXIeUgpLUaG0dZZInC0
rga6dW91ROAVoiIZfEIK04lxlhOrjAllFi4+WR5jP02bzYi3UmVfL+Y5OPnlPmbBQVTf07JHXvU0
TA8Ke4vBr5gWvaPIBSYy9B0FUkLrWhfNCy5KW81zBCmVM1EhA763Sx39rZedK9buqNEPYCWXGNIO
eBN2QacThBo4WUlXOr8vO9066A2lgNmz8Eq46XK+/SGSCVw0y/s2ZzaV8WDVvoyCf/yULOR+Ft2+
NjWvs4RPADQlcOFJBEbfGNvWGBZV612lqUD6phz7AUp/Y0HsgqWQqfoGc8TBNMJVzf8xSyQ7qMLd
RLe4iQLb4BlTGgEKIy+p3GIgM6koorZ3+6zE8v9eFkhCkFS+I3thEDmkq6mcy7dkxWLx0gOk1qiA
hXmb50yeS4Ot6LeJNtpGKjCDCmwtVTdWmr/XOPJbKkuz6JjCjh+N1L7pSvpeRgBuzSn/lMarbG2w
iV0qPSWKjLpRlh5bENiJoe3G4s4QnyLx3FrmSyWfRr5PXfzo0mIVkpDN3brxRflF5SqkVbpik97w
tqL5UqbTKJbWuorW0ujZrVrTLePMYmHWz1PfBHG5iCE0ZGTELzoTJHnfc+hRh7UpkuXVU+GWy7ZV
fPRPiYOrDmEixzY1U49xHu00iVApzTsU9OrLwJhj6+trb6XLdOIeaJWjq4mM/YXaqzWPMd2sJnlA
5Aa/if5/YR5AOyy9ajgKffVYe+FtAluKiNwQZaOxJh4StlvdBYe6p66WDOiwjXcsWzrTAGWVXLVr
io1kjDjKDhtDS1/8uDgrvraPQPgilhq8OwntcKppp6rpniSUVTUKq3FmqY2YM1FeaSiwKpRYCoos
E2WWwmAqHdwGhu1CRbkVVaW4SNBy8Wjfpj7CtxiVVwOyDYRAeVEbE82YbCeef+u325yyDfXKMUct
lvyQjZX1IcLd6skxUedP+iwvgwi37NGbhejOoihDphvDA4Snhi5tQJ9m22aFB75wo/BjZiPGVE1G
G7oZwX0jxMEemZsZ0aafdW/zgl4Cb9ewLiKL04kXTMqjhTOiLfYNyVFTxZknBXKgG2/QJ10F9VeL
2q6cZXcj+ruu7B80z7XQJMutsixQi3QXcYo3E1KT1KKvYIGqRdYXIe9DgrtqkPvpGOYn5H9qf6PO
akBx1gWWLcWhDpSEZWkllLgRkQ8yNSFu8DafVYUEJUmcm9I5DQxUpLyPECAGbEfEi1JyD7cN0lro
hzAQqCkRLkomAwKEjEYSXUWEjeBKkESulYDMzY0m85SPTocQcqr5cqlBxXDjdW//M40xw6Be+o1D
pvlA7fJdmTb/jP/2xSjOaD7JBluOSgP0v3Wa/IdElxyHC60uhSkyf/NXnUaYjPEjmobC6a/mmKxo
BhF4Kj9OmVGn/6JEU7SvDVKaYwy2ZnuEpsj8cl/GAwbwhqzQwmmZwkNscatSCl3DBs1BF+wavzo2
Rfrq97Q7+sp3dPNiRa+lcpu0lwZdDpzsdHjz1U+rIbkG338BGiXpV1kqXHxJW6Le32ckpEs6Jxof
+HVgIUyDMa01hz7E86b5z5nXnUQ6YCJ6HtAqT3FofNY+iMQkxtGe993SUJtdjCy26emdUBF50yoh
a6QfXnRyU1tZQe3tn+u+g0fg63vkGkxu9GXX6cTn9MS1+5um7q5Dn720KKKoF/ybtnsV/Y+6Qbw7
GsVag3pRmN6nWfM2wM/xyXiNN20MBEbgYNoofFgz412ro52nCLQ/EiepLxDY9lAxN2ZFQyUM6bhI
FftyaI4f/Ri85frcc/fFi9CEj1U6Uh5q/knLqmWeljcT/zRqNsqpIUkq7YrHSpao35BRBt2zl99S
0eTKTvWJHu3PkO1iRlJqaV5JIWYz0u7KiNUVsP0SmgCzQCvawAjYio1J0r2m3Dd1vJUHDCKDaNC2
8XxETIK2TYAjK369aaUIxX937IL8hfGfHXTqtmW8LLRQ5cbbmIAHMbyJp2Kd8E2W1bqTlH2EcrVs
AVLWr4QxOb7ZbqmVVi2dRC1JjnC2NgrMUUso9nhEy4WJ8JsQCSB5dlV2EjJoSsImshWveW0nUPPp
lCzEbpenz6lau6mpPcTpM7mYyyR7Q2HJbDKkySm2dt52Kx3co9Vke1XMPjtQMwlVVUMENFq0/mjp
A/wSSEO4EvB4b1REmP4E7Vb7LGDBDpq4l2d4E+fdPNzPiQ25j/nJuG0qgLONxhT+UoiAOpUarwEM
O+FZB/IkoPlshXcjVNd9cmnNi5iajijzw8d+WvYTkb/lTkpodUCv7ssIRVUaaDAetXM9NPYgtiuV
g3irF5tIkm4hsqxEwdv7CfTV/s1CaCnJNxEYIFEHRwCFv7EcidW6K2FeGrqdJj0sPzKBBf2KDGkz
0pBj6tsQICJg5xgsyov8VGDdhTulVk470Y4ew/Qhp2Oi7AOmYJoIF7zH5oQ6RQYVoKZnmfDjbNPX
R/hFDaMYSTwr1jUvwMFwz3P2I3m2AYg0DsXMCfrqGorprLJGLTTbl4CKRKdOno7NTMsVTKepp4di
alwy2PbIDBClk2lVouUlY3tZjg9hITs+dJCqb1amdJRplsLjXSpTcMQdL5d2b7rTc8D0Pp4VDd1w
3xvJnTHo9wRLYTnponVYlIs4M5jlFxiXOuuQjrbf0XYKs5VFsG4Y6Xy7FwCMuEwSWKQEZ3GGZDdM
yVb1aKEnDZJmdPClJp/TgmUnUYgQiS7AUe5TUdbdTpamhU+NRZjkURr9M8cb3MbhiTJvRaQkRDCf
/d3I1xOywCCjhhH9kwQcS/Nztwi0q2EEzqhTu4B6HzK07fVQOpGnbjL5oQoRrjeDU+B1+V/Zahn/
sCX9bqut2o/q91vtnz/jz63W/MOQyD1C+GWgLWJ3YxP+syVizilxsxWViSqTJxI6/tpq9T8gD/J3
SEdkk62Q/+j/7bf6HwruQbDiGkUB5tZ/FRP3Y9b0t2m8ReMFIyyoRUNF+MOFfu6IeB5uWasivaWT
3zUaFstp0njFVGUjhKBfOyTf9OGfojG/QSFPyIH0GIbeOuylNZ+XU2/5pDbKPkuzIx7LCN+8tSZL
4FXs6pgEjQoKiXQr0vKHnPzQlogzq4r8sjG1W871JEGvmo5ons4/ehxWY0w3Pu9FlwQnbOpb3DgL
qc1JUsC/H3rLgNSPenqW9Oo2lFI7icW3ePJPyMQQROs7sRk/ioTUnKI9mQkENIQrdAVHdrQSwe4g
BGySTYWUmoI1ytGIPmXixmh6G7vTpe9KQHzxs5zK63TuadCUV0YP49W8vnqXDL6VUoF0sISdiUMt
y/OnUivfTOmuxBgUl9/lYv6igMOfzreiq3gAVbpVv/iE1TJNVQN09tzqpYvrqrOslJM/CjjUVa8/
PcfnP7/0n73APzRmX54FhSgTclz40tEVfJ2FC3UYiGNM/LmjbvPXkTZ3vVhY7m1C0tJCfs/oFS9V
l94sqQbfJmais+NZ++X6QHkpPSURPz7vw8/PYkLUhZAoXF/sZNQZzN4F6AQ+TG1RiJdi4uJXWGRM
XkQD30KxjGbufRhv9JqTn9q9yBEhg83nBK2mxK/YTpeCVsei0WVSLgTpJoEZK2gqtifBZLCiTfDf
WmNZDso+kaLbQK8fE1PZkWjyjkjvOGIgq4bynPY1RrLINn3i3JlY6cj422Dct3ntiMNTl0rrIBIP
WRpvZI++upXKl6RuV2zw73WOwqc3d1OvEHle29mAvLTBsBCIqykGED4F2WWoixuDJA2TfHqpEpjJ
1GutCbbhUK78UlgBmyBiBUP2oDPagnUo+0tAUqtWzG7F2logA9kquBDVXjs0gHdB860jyod0n86G
jkFxulr48Dw0WD0PDmZJaD9uirI7wx0bT9kGN9pZSZODha5SELqVaeq7WAncVInWWH0pwWiVcavU
GrVx+97X/WuJMzSHNCFIhdto2HDC8D0JpRvIX64wJ8uDGa+y5tBFT10tOoY/U4q1dUbroGYQ0SjW
IoyfUvh0em+wjSK4zSZIVghGIo7hRcoHTSX9jabqQmF4aXn9WcX3Ipn6vtX9p0Sz1rElX/KC/4iB
qSFdJeq51nSI+nbaIXJydPS9PBtV1yIw+5GQsDxsl7FoInAyHatWQYPdWb60EGhKWJH+GAZYllMq
bigN3VYPYo7HU/hY1+2TOFWfwZicZFTRS2/QFDuWvFdFm1O4C2NjCAM9SNqLYqV8yqO100d/52fx
RhCiT7NU7zBC7tuwvMunbtMJwVsUSVh3huIRavZb6EFy0bt9hZVaZAqu9dpCTMwjaZV7GYrU799z
4xfNC4Aa8qIx/8zqRzarv79nKE4iQTNJJ6shgET1Zy/f0gO69/3iik1gHQqsZpFX7sJkAiDi7WSG
2iJx82ryboW9XQ7pPrOCjVHzR/yrNru3OBoNknBR0xyu1brrfQIX86PaqQcNEl5I60CU+lNlAnIx
PZ47axvn9Wvd4pkJw7tONM8+boUsosrBZ6hAean6YllOR5PohAwYt4lor/PuZR1fI+eWcBw4b0mg
s4dbFc+G2gmrLPDYSYBHMcFTjXChJsDCNdxpEc5jzd+YJDGYUbzqMd2rZuwo2GGrpl7nRmgX4bgI
kActOBa/RRmHLpYEm67XEugwxTODdmYAv/8ifhGCsL4rnIBZanV0t0iq//5FFCgmjTJHAmXd+Fdx
5a1Y422N6NVlb+uulixy17e9f6tA4qK6itKFfEYIy1+ptXgjDTqRNSZI+UpQayG5v/9UX2cs84fS
dfrmBsYBJDdfPhSUybJUPNpmQzusKr4WHfdnHZeL31/mF7n2j+tQBlG0MIDCQ/P3m9co5HXgUZ03
R3EpOt72JLmzUhvryTPDRGtVuut+nb56H7+/8A/3/ddtinnUfy/85fURDX0oQKgjXNt4K8UmRmlj
rZoVLu1vPuI/3smfLvRFKzZJcL2gfsEh9KA9J1cDgUrS2r//OF/7LfNt5ObR8IG5TVPoy6eJRiPP
hoavy0Ck2kGzTIxv6Bv0lfgqfr5jmiiaAGctDWMHbvSvhYVvcH7mjtF6YDtOcmEutxypGFxdXWYm
gxOhjI4Wi7spAsQkO+1lHFYaPPa4mxEVpG7J6V6IyDYZiHdDINBDSe2E+kNliJxM/hG54LpCImyo
wrruJFfr1E/F70+FnD6pZN5o8r2VPpb+bWZOq0q5j/taYSOb7CYdjnoBLrdJV0kxkJs9UJzqWykp
wRbLABob+hMrz5Iuue/vKkl1R1pKlJTLPm7uha5eyjos+TknQi5YptLJ8YeQlo0Mw2560rv8kDbS
RZOm84ghGtSI/oiUqdGxiIOnIB1NYGgoxy+mWdy39bRq4RVI9JIVtD3oHOKODcwYVhIjk1jFgW2a
tqR0bke/tUF3P3PvJdbrobKzQFnpqB3JjXzIW5SnUfki5gie4BNoJ384E+67rnBYWUCour5zR7E/
YHcf0gZp/0fOWq5RCiONP8SJtZPHji4UhrlSX7D/NtlnRWhd5gU7bzwo/JhA3LXJrYwKpUfo4auI
RoZdnZFmzFk60jcjw0KBbo+vDptSPVTeXU8FJVCva92Mq0R+Lh94JA9j8lb7j2OUboZxfJ7EN62i
oeZ1V9Xo92UdLJRKdcKofU0GoL76TYpQQJEIkK6uMZ2ESr7W6taMHmKKLzUhPQUKoSbbqqXvK+tt
bqHoNdlo9AanAE87yCCOKU9DUSHOdie93pS68uRX4iZOpYtHjINeXTP4k0m7EktlPXZEZqJ1McfC
Vvz8Teuwt1JYfHQT3gY1v8NQcBHF4SZpa0zOEQbMGR49VeUDwNbJMdUxpmDUnD5A7qFLjzREDq1i
uCOaFkCNa82T135sbSqzWXIIgDmaXhJ1Tk4VL0bSf3YVMUA3g3HiJVq11l1sPo9NuUcKJlT91ghv
PAUVdXIvMsQJG2geYrDLUmCmPpDTQ6YrQBndEFGXn5x7vV0xQEIjZB6VjOeoIVW18Pp30tFASUz9
62jUF4GZSpSnoCbzlxD4Vn9nRJz9jkT7tXR+qt4dxDuNwWg4rcMm2XRUNgEA75nhStYEtjRLIk/G
lHdKkTM9V6tFR51DWJXdeG8pDpOOoLaG6V1WHvohof/Kl8Ptlt4Kmpn4PtpYO6Ol3zYxFsVwiG8z
lXJNaByhrDt6KOIcYrhSk7Wg1hhmdWJQOV6+JcZBqcgG0dVD2QWnViTxNhJryUnHCqqZV02LTMfp
7zHdgPLpodd/pQMale0pMEpCUqGnE164Vmt1J43xR8b1wV74l17vT3G7jQg0QfmGkQV0m3Tx5WRf
R+FLqDRrJV6JyLCjmkJ9OnZaf5qgwHm1cfCKGkaC4Iidcsh4bxWhuPrSi8gZUuFMlcbPjV46EmNx
GXspbs8wLp57PXRALuGORDFVv1Tpdgw5BjDBzeHrWtjAYUYQ/ISgrPXsjjelhz3bebg5WxDagfI4
YvU2hRgMfI8ISEmeoNORpqeNKr7dZy1FayQH3qKkr0VxLG0aTHWpOlN5Ervs+oe8kd0w2CvWB/SX
poEXPRNvSok3OskJ45hcyLaf3KAVolmNWA3EhX7kLf3oFeIxDPfC9SzL7Tn2JPEIFtZ6jRMGXHqj
xiuonE+oS9FxDcE59MgwmaiDmvx9kB5zeZ1ZjI+MpR6X9tRRobGMYPcnyXSZZq5YnhK6diGD30HP
t/8nrYQwrRKTYKSGtF0ct1Z4y0yaLOMjYV9LA14BuqgBDjXuV6Ca4kuZ+3ME5KGqoRRch47DCVHs
Wj0ycASvEugbwXwLp42RI9/zB4fQHgRuE0pCOOAhQSXY81VDuK8iCbZssbTU10kydjKD5RpuVpg9
DvX0MWnjWtWltVQc2moDSnodkKcTd+pdUvsvRU9SgiccgxyauX9nBbNus7ItHTAN932YI3fojaRq
tTImbSn3BPXADDAl/yNW6odujj//UQv8T8iYFIqO33Ttuo/s/fX7zF3mWP+dkYl/cMyFgCqK2B6w
wlI5/UfLJBKsK+qGheOC7syPkPO/ZmQykw56esZc/AJY+qtxp0KeI5/EoH1HLK9Ct+ffDMrmMvrn
moofhViKZF8KebwZivKl/A2juFGUoMN0/Dy5zT65bTbSzlqqiwcifBbh8gNZ80ZZzrTOy+e42EaL
0P6OQyr9Uj1++S2+FOEltEpTE/ktGtc6aW7ixgcYzQdtFazFNXFQ35SS0tdKcv7UKo1KxFsWgcNf
yVhyZcWWoNRz8oe3ihO7ugnseNm7JLAvpgOHgdD9zhf6T646cK58bwo8gF8RjqNYWYjsuSbSX3Sh
DoOO4Gl01GVBn4A8mJI8GOOlWh23i+kCK2HRJM73v8ZX08CPT/7Tb/HlMJDqPalfEr+FipIzc+MV
jAvagN99o7+cObjBTHM5tmGCnlsEf3+sCl0eFHIH2mUWXQXrSehomnTS5qd37/znU/pzp/GfL4Ix
gv4DNoivzl6FhIRJA+W2JHNQiGBD6EyU/hz2//+Zf7xpv7wgaNHwsoKAVEnT+fsn8RLibwOfkBjw
Ro5iT2txoy+wRdr0pG3zm0P1Pz6YP1/ty4vQR0pV9wIoqBK18gbFB4+lfHteJA/4GtepzWDPHs6/
v40/ZuFf14CfLzq/LT/JGdWsLbVe56JdsgRvpm5VjPoAwUsbGSxOT1e2A4cOBqpb45uv8J8ex58v
/eXYKFV+Q2uJS8+Po7Ru1toK5+TquxY4ftl/+Bp1NAEyaM65Lf3lgcw15G7wochiGocDXCM7kBty
FONLXClY2/l8BkUN7HDicV476gQJ++aoSqiQNArXdBmQCtbTyQuJHU0wgHLCa6JHklQWFc7QChzr
7Kwc0kuHySUAFMEZdTC26sRRVbCWYoQ2pviIimZTineN6cxGMRJFnVh2rHaV1isfFKE3ciDV61th
0J/0Aim6gJy69VRsM62xzyrZaTPt7Kn1Nu1yZwqvoek2E+e/u3G6K2QdFsBzrPBsEhoqTfxalPJF
TyZB6a3KIT8EUklCTrpUeqRoClqyYHSEaisLNF4hovW9JYHqly5dn8Ggb/ZRW7oynDZTEF0JCDq5
J0tUijcZDWHLl22do6oPvycV26tnomTKHgz0mT5Vd1bkvPIT3gPuSj0cg7E5qJa/FadxxZ5DRy04
Rm2x8gFhibTFs8I7BV6OxsD/KGPxPp9d1a2EMlZbmsDd5CjfCBPxa3X+XmmoVAWdwMcqH1AJEAdf
Q3ApY+WmrAGNdrSlekLYIy18QHS1RlsVmdxngpAidQnL2LKEvRWc++HG6NYpkE6TTqGnpFCW6m3D
mSmc5jzs8diayqZT5vAdtfnMpdJRmKCLVrVJaDwz0LHa8dHDNqVBdUEWascJMsQ8ZO48rCLtpSyR
wpUEoqTrSG031oiOPyMp4hEG0yYoqlM++xLh8NRGgWYgc6aCPKLSu3Sdcmd0GGKymxoaT+h2fGOe
DvSOrPSs+9Sl94ScAA3giSUqK/J716hVbwjJW6bo/DS9tqPwSPDqUiDUslAIIQH45KdLIl7vNDGz
K32rA7Mb1eCezPjtzGovfSpQn4UnVUYqUcQmqbCtJs7OzIOFH8kI1N9z4I7cPfmlhV9ogNMGeSvs
bFoDkpbydhXENJUOo8Jb9IBKhDKPg32JuHHC933ne6SY9voNx/AD3Ro4+a35oGA9oFm/LEXoO+1n
YXbrPM7dMhmPsizem5l5iOLCDUrdtbR+Wig0yfsGxfWQ0N59VVV8zRYC02RST36RXgfz5JHjKiJV
zKpZP8EgPklekyk5YqO+lGO4LfsAk3DQnCItRvU29GuxmDUUSNMmeV8I/UnsGf6ng5PL0SG35nB1
GZdD4lqlv/ph9FQiN5nOcd0gQmRu0F7aadppgwuAPzTgzZHMMBO1jCdfBYYdrEjfXHC3S/NOF17x
nRPcrSGyexiGGy4X6MU+i3SGMsI2zJHNCd/5+uc58C872Zx3h/VQUujZz0XYT8s8Yeh6AR4CL4iO
uDjydCYQWo1O3HwIDA0AkLCXWnFZqReo/Z38yb1nRNHfICrHe2dmwqLp1T3hOK0E20tN4DO0dIkY
bQkq32DWKneR1q/y9pElxhZK4XFIktwugXXVLT2fRlC3UpjTA1kxaQvyjRTfTGV6VcXh9f+Sdx67
keN7ln6VwaybF/Rm0Zsgw4cU8m5DyCW99/8nm/282HysutUtRepKXehdD1CoTSaSwQianznnO1Hx
qPr5pWb3B3keubREo2JV7MNDNzfEBNFN0BTLGMWTLi3btHbH/F1tAzYHRJ1o+GdMY2WP2S7TLmVN
2ZcE60YrERYrjQXTMAUohrXgVjLEuo3a594M9lb7SBDuvh9u0ulxxOdB3AJtodj6CJUSgeKk0p60
rISUl3sDwHPbEVfM4NdlBQxFXOnTRV04674noqYADRmj0U6qHwqCrwrjj7/Z6ftxwLlsGPxmegwL
aySG+eX7l78y1y+nL38aDMQFqATwf58WhOzNuwIVqYuBgvHfLujm1Ymr8kKb2hceB1etJbPa2mdY
xXAoTHLvff8RvirGLYuV8SwVnDulz9elptvDZKsFJq1RXVuNxdAPhRMozFz8MznzX1ZzXx0Khq0J
/RVq9m+qwCgriAZQut61FZ7+dBzct6hvxixjmmWvvz+v3/fuRApSiUABnxnN2ml9GkZK56QKfj+t
GHdGVuycyfBSHmAZIvaClI+xQcKVY3ZYNsGT4fz6/vjztXHyy346/Mm1M2WWOigThy8FDK0XpdyV
erqv86sapf/3h1K/qONobFSDLo0lgGHOV9mHZ4uc0GYFEoPHJkQt98fVtLfZ2bSbeLxrYZZKc6Ux
lMuhHFYt41NWlgozMc3eTRka9D4en0iRw/dfXdtlty6Q14/YbXthPpRmhK6QiatZvonUvhRg5nCS
jIfvz+H3hcz8c304h5PnY6RGeewj4GNJ3u4jR16OTJmSiZ+rHZbGaF6hXN3JVbfuCcz+4dhf3Occ
ey5M2W4QP3ryWyHaEXky8v0Nu97TVn/SLCJ31kmQiecpP5T8X3ROnw43/5wffi7HRI2XVhyOup+U
6H3eY//rfrgovjynWX1LYAHIjFMOSF1LZuT7fJ9Zcj2Lc4r377807Yua3qIh+48DnNT0QzEGajb/
YFIOxfeQkFM4ZfWTFnT4AKS3QJ+OrZOvkRNuYMz5y8QsKPbmSJ+e7TMLPoosdnBHxEtsIWi0qJbD
Mr2QreqsoyVQrfC5iZD5YVXSCnR5XLrkOFtGfqEyxf7+bL7qUD6dzUnrx6fuMA2wL0CSvCyu8lW/
AeO7qnfQin/4Zb5+Mn345k46PiNW7UAOOVZLMm1z1bhEGrvj1czol9vFT93XH7/06ZOIV4wzC7F1
dNknP1TWhY0yaXo7y1K83Olwb43TSgnviuCQBGct1XxWCvwK9lbK9buM9MMglS8T/y3sJLfNw/sS
i63v4z0qSDA1IAGaPEIb/WokHCV/CxtxIyfZdQUsMutAfFd8Z4hAm1FxJ5PCn0hAtKfAu8PliLXH
z/y15HN7qc+BvM4JHw97hzl+8hy0+hWj6WNDpnVOc0grWj5FA+otUzqoQX+ZA48uZRJxdaV8iQMM
0yHcFAeGGRRSOjxpB3/1ELCvyVhiVHqa0Uc0GahdmAUtUy7spK8RBO8iz394iHzxcuNFbmiUeDgd
9dNnSJHg8Inm5U9Svjo5HSpFbb2p8+SH9/VXDw+dlb+KnAyb5R+Ylw8PD0nTVdTLJkumpsPZgWA4
YXKdWsvvb4gvDwNCA3ggk0nFOnkkKkE8NtmgEcSm7qAgRX7rCfYA3x/ky++MctdQZcZUWE0/PwhZ
yPq+lXFlskDqpNcejZ9OuruGCvb7A1Fjf/E6ZvqHDhK9BHy2kzKniBLG+mh+wWOFTBks0s50QMTc
DCFcaS1/VvLLBvGi0DxgdoCusztZh+seVumyU5LLWBohPDX0eVnumVm1oYv+lcB7xqrQkJeM46mi
4Qh6B7M/W6LJ9lRpetGAWuUBlzs+vgnRy/wiTXOXdPZl1tSzd3Kpd2c1su2e/JSK3PIXLdc8019q
wxuZmIt+VpSzVSrYFeBIKJ19b7znEZANBe0HbMchHxfdqKzwMDwl6mstNLfCLeoPhBnJyaqf6nON
YFoLJ1I1vBdI8PP0YmRxHEv9hdE7XiWCHVuRjcKcQ4l7V9TAnhGhlwYr8rD0kgLfK2kaKbsVBotb
NKFre1A9yaAJd+and2e2ELbEAeCwX2mrKJG2VXI2M7VqJV6VQUbDpUNjtYNyKUwMdSZxuZod3Tum
1C0MXaCOjrtnO5TcieRLDSVdLdNdBNp0b9gjORcWy5jmwvb1oxkqmymfKd/+c40AQaTRLksg/4TK
qwkJFZAE9H7wIRiDCYwEIXJlxU+OPi54yR9q2V76cn5dxeW54Qcvsh/R/IwXISGEWeq/yT5FvjGA
2iC9NUTZZxcRX+V0r0/ipZyUM6PsF1H+ZkOVVdVuMcUk8pq4OZzbLArdoRseWsl6EvldrplHJ7xx
kM1EtXrfjek6E9YqHJ5ytXa7ebyiNJ5cXkokF0GmXTnYt3rncqygHjTpWsUbo/DNJ7W1dhQYCp0V
cHWqsodtkm/GBIiAWSUkhTIUS62PNs5UvKgi34sq8lIA2nr4VE/Yz+R8k5bWQgbnKmnaOUXBNVjj
heTf2+Rr21qy8CNwTiRgxhnCkSTzRlvammxp41GcKdIvdJvAnYsVytlKhgSSXCj0zkPJLrcBGDAO
BsUl1OFCiy47p1/243PaaPdSn+1Rxh75FZeMkm6LgOvH1PYw/Ta4Ny58xSBf79ac9aAOR5Pr27iM
LiwFXYNcr2U9P8dSw32Dkp/eaSUM2ytAIOc5m/tUY8emWpsiFQ+qHz4yrTk3NFILI6PcErp8AY9l
AWemdH3NfMkl9aiJbTTp+w6qilXfN1l+byYdW2cIbtlIDda0G99pPdPozmMH1IXNkNK5n3LsAIpP
/BuB0OT4Aev2dHUKF3RMixiuRY3zxJ+1KSO2nZqbuUJEHMP5xREb68FDBzesZfqYVuUyV+lbmxSl
v8VfSttV7Sub2iRtzJGwdif7LPfdyXF2mtmjSCFsND7jae+pxD/YlD7KEK+NsrzvMaiYWgOP/WDD
KGP+p752fo0XkqTd1mJ0WoJhtnq28W1wk3WWttTTZ2tyNpFhvWmNc+knA69o/cUIrwe1L9wWB3kZ
ijtnInLUOsZYQAKHuErDawcGsXFw5gT1unFChkmMEmomU7HkmgYG1eqyJpkbr6EX6bcTjkUCrb2Y
K7kV6UWhaEeNDYuCxiSs24OZxEDHLjXCjAU7YAXPt5ADL+1kr055gOixJ+Dg+uNb3r45SrGy4wl7
d3Mog/ZYReGyJ0kdZpmBlJzhTTPJu8m6y2YjSEu49K3prHoh4RFu3JpwD6YXgIahcxOkGXfcU2h/
LUF0+nNP1GcW9+tWLu+sAdxvDkOZvG4CKERXLvsCn+csGayGzdDlh2kOlcvfiGZ36zY+olbazQ4i
iWlcViNUKVFWxyyR4m6nAxbo36XY9kaQJYkvoU4ozkubWoVw+M5/oRhb2C3DxLgyzurcPNcy7S3o
TNmFh01irGogVm/OETAHCzzre1lieEfO976Juke/tD1f5Bu7r9BPGbsoUdzBuRHyHUF3Pq5SjE9V
7OzQyGz7IV038q0ZJ1ujNp5y9u5OxxxpSNCgW8yNJ6fadKZ28/279quFBgubf5oPZUTWn9/qmhOQ
LSAob+OtfgkohpkmUAZzDeZkr2oL7Zwgk4P8igsKCQ+LzX/u+v5nL8AlrAFs0mbx3oev23tun/8X
+pSIYfdz9v7v//t6enuLu/pfu0Q//Tv/9ImyA9ctxJVoU4HjApv8sAOnvsM5SpM4zw7mqKu/duDm
P3SYazLW0rkvgrP6nztwE+qabrIcn5c5Dp3F39mBf9Gnku0mI/+0VYu50EkzLMtTITcNi4QEdgGC
DIEd+8M3dPFnp/NxUfnVdARHBEhcmdEr/32+Hqm1Bk3tOIKKMMOM3wz72ta3o3ITtvsqP+KcWfz3
Djif8ocSHTtOM5XzbqQVphskF6ReLioVNdTGUjdmeAX8+ocjflVIfzzFk1suIUePJ+W8jQFeBZY9
JJaHhZFj3X1/ZvM48rSV/Hic+XN8OLNpUOs5OoukMryPedYfNZYZlQgRP9ZLIwePNP50ar/rq5nH
MNWacd4EzTqnDY/IestIOg2K+XXr1dt8FSwXeC+W9ea1WemePgsklnO2XfDTcFb96myBCcrw/TBN
GyeN8yAqNY8tgsGmnfxr3IoNCUWYiRayl3g/S7q/vEw/HG3+NB++20DkUShsjgZgb5vsIrQBJtoA
Y/v9T/jF/WbJHw5zcjeMXTMWfc9hrEkicWUXSfJ/93s7uf5TQ63q1OEQ6tp5JaJvh4lsQaUYuLUL
EvGH2/t3DTkXiMITRIPRPDerJxdlNLQoSmRMpPF2rz9lUH23yaZy+03lrcer+hciu8dk9ZPGAin8
6eUBFBamEfIi5P+4A09uOpAUjkBeB5LW98nXtuXIy5v0Ue2wTQQNGuYQJ3VL2hfrNcwOZaqw+Otz
8jumK5bl1bEbq7nI1GUMJoXp5ROPQI5mbPGaP1etVi+quuJ9PUoyqSX5RZeSqScSoSKjK3CvsQwt
pkF3dYOJxmh2F1Wtx2vbr6k56pg+wjTfJkU6IsF8GuwAC1JyrVblWprf+4LYHIYi5Pp5VhS/1Voi
w8qQjHWVBW/kbahukVj+MbOEvI2GbqOT4yZye53m5aZurKNqcRgK60sjMWlT7PgoWAJ1VI+Wk24C
IW8MWxwMrfOUsjkLi4LIEOnXICLT9Tur2xeRpbtkLqRbIqpZCzuhDE9yHPbxmBJSDqRP+E6B6ccM
Xa0uk+s4toplqdSXXWICr7PBE7UZ6SoRiR/s7tOeqBmSO4xA3KnJ8BZFI6KJJv7V2y3LKTJPWnm4
qUdqZ63kr+bsiauUbgsvszdIU36jJshJU7vVl0mW7YgLe2p8+1iF5SHVGT/29KqNpr6E5XTEtPtU
qZO1M1tQs3lV3TpTSrfYzIJZUVq7MTaldWNEB80clnVhAr9mhEKGoxbQZk8xvY/Sp7bbswk24uHO
JreFKZVyDIV0Fak80JzkAh+9G48quzFRnMWC0i4qQ3WjqOR1ZFq0CZPoIsSWlfYEJndau5r8mtlZ
l7t+AlogTFqozEkHGB0yclnVPL506Qb1HK01smQ3I6gZDo9TFPGjqbfFLqnbaNdr9kgEc8qET5Kr
I+Z3TizAfdeI6nHyyZCxndCVBpOzF8B+4cuPLRgSc3o0p+a6zZu9ZY41IxSEv7KkLtshvPQj9uU9
cblOlF8HSTK5+ZRzEdLSTpF1l5YaH07Aj4/BgGI5HRIQS2SYDL21SGRxnYz9bUm3pICBqGqphKMi
rvCvX8S2tqav461ne6ZtLvtAnJmptZoTfgY4D8uooh0JaJFlZT2jetvY3Il0PDB1oLxv5qxoMKC1
8PQyxNUmRLUsO7nCLaQOXmEEYCED4m4UVpRtalmepcT3nTOVS7VCTaul/Vur5QQq15e5XRNXbRwH
pX+Uzfq5G6fruGgv6vlqT0lWskiZWilOSt+sEy4PcqtwfVEfOhH8MpQ+25ayc2cJ5703pE1lp+sh
ID4Fr+s5pJhtSCx1xH1gDBWQmOLcKTtmC6bjtgopSzaosrIZ36Ngyl2JBdtOcqSN7dSMLmAQgmXz
XbvT73BwsM+RUU/HoyaTXC1MDzPpmeiC6zBrbvwBLGaJNIAUuV0XSqtgAltRjPWqn4ceiu+cl44V
7rKU/X6U6NqyqKaNEjbHHkvSoiiNFxv4rEzjVLfcMZPEs0k2NGZIQ3gWo8Rtx+AaBIG8GQaf5AHx
q4/iu6ZBzeCbgiuBW4gxdrtU4Z0prX+QzP7JodyoVZpixWRcYUoIArKOx6A+AO2MsQlXd2kNjXKy
0l9BPx6Ia+4WPHOgDoTqoak6UJ8F4xYLH2LH7Y+WQHto8h6cVAKnyxhusoF4oyRhfELwx1WZq2eB
HYYrq4hvk6o5j308gpOK819LMz7XLOHJTOZqeuScR1bl6UILkcARgjY2syzHUugcCfEjHdi6LjtE
y/FkLW0J8LypBeCauIanSPUyMUKQk/DBOdl9H3ZHFPu8MMS0t8vojrE2hDdZ1jcSIRogN9ZqfbRn
pI/hypW+7CiYA/ZiUeicyc50AG57M+rlS1KUsHRRfgfahd0AYDOj5K6XrMtYk8BWipHoxqzciGC6
l2z2kVjLh41kodfouZE2agoxb6yTZFnVPgKSaYJT4MfBQQ5rGVk3Sjh5hH4lw0vQl0ojMS5Qh4s0
BXQ7DagRHKVdJYbAjotwi2zakaY7K5+xhLA7HPgW6855JnQEFUPYUsqNtrKejGJa/Vvo+JU0aQpI
CB/NyuRfBzwkpFC//jelbo1RifmjQRQrR+mX8tDffF8d/b4H4jngYKDCy0e/xEz6cxU2qb5hTopF
+so62hA26JK/tzNXpFz+KIv7vbKdj2XSeBk0yQbUnc/HqicjcxwZ5FizjJG4oVp5yL1gSQbwIr+z
F6B9W3wwKHD//jmqkKsNGz00GuZTNR6rLimbsOXAI402hrMKV4lbkVS3wkxvrH8SGf5en3H10EfC
SJBJ5GHH+vk0IysycVsQydMsh2W2CTarapF7xXr9Xm+S9Vasg7d8aQAf9b4/z/mn+tSscFwk3ir5
4AqA+D8+14eCuks0eRhHIpZMdR9CwYvsaPn9Eb66Wj4d4qRDaMuh4Z3CIfS1xn0K4nBhLdnjeczA
8O0svj/cFwUnRwP6baJL57o5uV7iIFR60+whotVT4ZYNM6zcrh6C3v+lRgYIYnMs/vYZOnRerFNM
Q0Uob53mOSnMsVkAzEigrUGkzSzUBqp0YBj451X5P3tqQ/qMwXJs5qB+Y1v4v/8nf3uv/yvGhfkf
+o+hzczPYl0lm4g6aG3+Gto4/8BrrDOtmakSQCVkOri/hjbGP8C2muThgL+fGRD0738RR/R/2Gh5
bAZMEAh4xGl/Z2jzVRyHQxTHfGcjXuKS/HxPp8IpmPFhyqSq8xpzARjBC71iWFhrbRl5Dqvsudf7
0Uxrznu6Tzc10Ezd4BbA+m4orPNODqzXw9RmODaT/K3LhRuyCrkzfbiPsRa8DKCqXMhjFetkC2NB
JLFNogCwp3QBaRPRgbOV2uEZRyeLs+Yy87uKzUi3bchYbwwLcCA52cb4y/KjZV9nF5IdPVRm8Vz6
2q0zjOciyRn52qzPpz1hHjAsu0WfY4RMpbMu0FRSF4dnX6XRKcW5HMa7YNDe8sZ8g5+1GG0McrFm
4jVwYDAHGtNuJz7SDJDJNhI6HM0cq1BbDaihSQGcir1UH2JWPljSguGqjA+TBet+7bfHXGwGh2l0
Eq5HbWKZBA+hwNhAHLEXS7Y8g082Wu1vMqs2F+mkBZtKj5loa/ZzUpJLlbc1WRlwOnvZuRgk7dII
xuYMmGYGt7Z5QDC8C4BSrTTG7REptILtAyuelHluNHWeTKr2wjabF4mB3aIx7S1X7Qv+SwQAUTMJ
jF3KrVOXmPMmlVziHJ9bNwXvXZzCQe87IFeV2CZ6cC1BR7uLwHBi75dLhM8Yqya2OQkI/IQg2VIF
s1VMG5H320wd5z3kKssy5MsG+kfJPpeN9iiN9Cu6D3m9RNKNDNXryPDF1bioJ7F35HtdyGRHY5Os
HH03dIYbTRuqDApocXAkZRVYCB7TXYvuMS8Cr/AlNwXIL2VoddMnUw1duGJmSMSwLg5BbUK8FktW
NrYCQ0tqXIZXF0Ey0Ifq9B3iroGlYBHGrHJhmfiXCTpoMvluqJxlBmXYUF8csNoB16WSggMnJKGz
n0sQrFrhw6XyscqmHkPEt8Bng0y4ijTBXlTk7SDph1zCadh2K18BpzIjKOlZrRFIGQPOilDpYLRQ
RSI0b+DOy9Wu4O9SO3l5HHhTD/ingR1cOQca5+u09t3WBKudamxLStibSfrYUXaWUfFcl/ZVjXG5
bC20tOYvPWctSaX7WLNA4PeaYLGp0rnsZ9dWbG/KJCeIQgmPaQ42OOrOE/qGJEK26ivXhZ9eRKQ+
1mOx1RPYL4G1r6PuOA7S2sgy2K/SsBRVvI4HeVW0ylbXSKsF+UfG6tOQQt9a92W7Qsm3KOsK5j81
aYgBvEAVjbK7UqvXuB3Yk3Zr0ZTPfgwqPqgvW5UxhWheI11b2NJDhXkgFZCSxnl/U/E5MiHONZOX
N+0TUQI2URJaftfR9dYKaaM0yBY0VjOaziXnzh6rqyrBjt312zC6bcx6pZUo6/1DmY+Q5Jj35reZ
ve5DnN2NfS23N/TTbkWeRvs82TdOupuNT07gLw0pPYfUg8mAW9A8BKyEQxkabh6/OtK0M+RiLSDl
J5q4iauHhLYNzfw4LEMuail4k9Vuy/PES6XCU+mkQv1dSUcSvkh4j0BqtE9Z/aCRDCAQsuv8bLUg
or7Os23vD+el1G/KEiVfUaHKAhy70KZiBbQT9BuzHmdZKI9R3r76FjOchrgHwPVat9as2Isw3qhi
FfTyBr3XTie8QMEHHAxwQ5pjKcvbEfGvmRHkYJOJmlbOsWd1bYCCkf1LA4MkM6BFjUCAyXjjCT1b
lyPJY0X8ohEEEfoz3HVY5Gq7j9sGaNu+J3PEDHl2Nc6VMhv3R3TBY5gT5h1Gl1iB33ItgjgYHK0m
5wk7E4pr576sr1lfvMVAdao6OU86lchaPcNna/cP+Mpfu7zYVHKOdII5F8EZTKSWuaZBsBLGYdDC
dJHgeZYxNuFzvzBy+VzFre740t5MguPgZzwA+V9Y1yvmN5sGrG+P4dmUHBZe3UHICWelzyHswP6U
eXMOQ6MX+15lndpvhlCHydg8FSm0EwdLzFnnP46sguWuWoYAk0y7e1Wd7qUYk0vLlO712L4tkGfO
CtKK0WGC2AsPAe8+MyiLRVzqv1qfHNeyqXiF6J7a2TdFETHvql8ce+PULwTk0s1FbobOYYQ8jReY
5zOkSc3iBoJOi0a0J281nMmLgYLKmrGH3FpXfpARGoBRfARGPDAPRPKADLyJnEecy7tC0o2Fow84
bSA6r/KqqGc5gAMccHiWog4VZ1HddtMvS0q9wCd0oDNCorBXNukFdOiCWNch3qTEPdh68iTF/VHl
GY1ibG6qI1fl9qTxO2Zpcj6m1g1YiTUJql7TOZvWUZZU+WdMOM8cs7yoMvOmsO1nochvftWvk6I+
BC1i+qFeTGVwhXV6zXnvYnXYMUXYFgqzxt5XlhCYX328R/zhympAoznBjVKjSQJjRHC17l9Jg309
tf6+mZLGDSQmII6YP2Esb0toVqIukBWFCPCZ8YVS+BjnQeTaWREtgzy9E/XcXjPzS7FPT8M1739O
t253okf5k1kxKeL53Nv+MCCfS6LTkokFEJoKjFcUhSdtQ16YU1Q51GrBeUvsRbmneiF/8qeB+FcW
S+Sz/3mck81Ck/t+2aozqGNRHsptsB+Dw1l2xYJo3S8WtrdlTMDMAW+lvQHlVCTHdAP4ASPfT52f
IX/R+zkkgbLaJN2UtdG8yPrQ+02lFOlpbtYudwdzVGsf+dhbGju4IRjwgHF8JZn2lR0MG3MCyIxB
mDRy7cWUxXtlKIsJVGZtlbdhqlz/kVTYDdOOfHcCqRuqSvJhiGjkxyeRp20OtYrWo42Yw3ZkuQRo
kpSlIcZtKVkUjLOVwaHBb8/CBmnHlK9rO37y03LLDQJcCZGZY2Ybg/fwZCprs5e3PM+ZZk7xUdPD
vVxYV32quY60TfUwXtp+ZixbNI9Jpnu94BqslTPJV3dNOK3CVjH/jBQuoxfJxq2EEWxs7a2lNtzx
xq4mhqYu0GEhTADAsA67ZQsWSWFI1/svQZFviiBa+qFwuZiWaQ2YjHgnsPuaTqHfdlu/jq4bBxyU
0nXwAXjJ+7IOvQv5EmlocAq0+rKKnA3ok+MQiskFm5i5MQWFGCZYwAq+xiQ/AE68iOT0YFnBKi+j
ZSXgfdnisi/0g0MG5QB7JA0Q2xRzfuIM5LSb/q507J2fXjYpMLtu1neZbqkxnYvm4RxSsxKmSJRh
tnsIEtAW7x0hPLx7hX+P1oKhHv43RszM4cfCf/OtXdVmm2rkxZ1vA+gHfUjWSy4hUqtXTVTsILDf
2iMTLqPfmCD4hdBfItXhXZasNDN259GoocVuSr3dB3Ay5vyn/L4tkJ122YHQBE+QyDkrnFKHdMmQ
mhC2L92cG1s2P6B8q+vVo0UMaxiUW11Uq4rBnS82OtycsiN7imo5UH41FD0RSdkFL0a5lVktwWxP
PT9lAt3C7RVJSp5EuLMZUI9Oc6jGfqNH24LwCT9PH+yEIKLoqYBB61c6Yq4Wvwmj95yhCyBaRTho
CeGqg2u3ioOsHSLD2Q3mvalfOOavtsRw65fLQHqXStawqXkWJON7oBIca2G8VPFtlWrFa71qFk23
tRIKd796FBqqntx86gp1pSEGo0Lj909Xso8pEzHATm4EiDwkkVmQUQ1InsMEfiyGcaEyKSdnwinw
RyoTzLwlSiYuu/65BTYmqToFmQ64oaz3TgVAw0FdYimLzHJWhnMdp28SfRkiHSGf2WZ3bJR1CDYX
cO95kl/CnUtYU5vkxmv5q8bVmYQHUVVE3qQA7Nq7XE2f0ux6tPkQ8hQS7X5QclLlyaw2q2bVd4DM
5MtGrdc+75spw1bC/SuxVZnekjFi2IT+zK9WYU0RaJPeQO/Xyu8Cx1+Pw6nIxl9pXSiYWv19Udwh
CXNrR6xxq9wXOthGCXWdqFeSNF7HNf5Xw3iQ53iHWvig13XMr/G9YxQg+HTPKTRmrx2UEVBWZDNm
SLsTTUOQVSxrXmw+vI/F4F/UPPrNmbt5WaLiEtp7PTVe1B7q9LEPJHLg7LvIkaC63BU+Py8jXB/A
Spw9JdSYIaFBtsDoKN8P3XVVvww8x+vjGF0pseoZI7ThnkSsCAk4KEIFgFtA2Vzb8h0q90XTvpl6
AGc7XAZQTgZJugtodNKhcofS32YCoVMNzloz1PPRFPhMsXSWpfxLN8iINgmrvZDS3k1AzsUBMD8K
RmGtB+umQcJIWPF4Y1vqIsUBVlGAROprQoBmQSOvGGAXreQQIUzQDAvwBpFVNtEu7Hj8ZHTBsQAj
JIaBxXRbgku5Ebm8SVC4yUJyo15eNTnu3F8yA3cRa54hHqtMQCeyr0iGXQeUAhRurOoLiCa1vlDY
bVq1BoWfKGV2a1MO2AEQiKM+tghqGyS4pUKFj36rUM5llYcOs+0EQuQimKQrLW84jak+a6tuGYiV
Wol9W9vrVqxEZ4EQgfDi3CdOsqypuUM8OkZw29YDxYV0qGR9PSjjGpm+W1TkzjrAn/X2bWp4UpcN
W8tirRXvKtZiRwGsNhE2EzxJrKTN8sGaZNjeZ4GF9L5ijyEF6i7SYZ93F2ldb60BZCIugTxJLnI1
6z2zq65GiH+2U+w1ljEF3gwYuMzxa3rPObWXxAx9NI+FZe9A61yElr82kmmVmc82jZSf2zyyxKHX
xVMU9G9j3p9PpswmlQ/9YdR28WeZ81H88/vMVIH2YCBjmkUcjM0+FwKAJ1W174FITs1BomZWe8zP
UKs1q+Lrya6+P9rvczHykWzmdQhbTZLVT103lWSNus0r0PXPVp1rr51VfN0ujDNtZ7ilez3N+I4f
yjvlq1P8eMyTIbRZoLAfBcec5+sLC/8KdcpKcrUz5ZLt+1KG5PjDtzqrvz7XlPN5KmgiTCLdYTPM
n+lDfRVj6GnYLlBfATzMo+XZClVCsmnc4pb+ynXWtXLU/9pc/H8wIzZ0mbL7X8+Ib8Koad9/CEX9
8x/5cz7soMEj3x3NHsS/P+ybf82H7X9gDT75k7/mw9Y/FINwHGRUskNQ12xS+Ws+DKx6JtCwViDG
i9nq3xL1zeX1p5ZjRgRqbAzmxFbkgyflt8Erv9UaoIcJW/7ICDewNzdw0V8bFrNYkFklMFb6+7sK
TbMVVhXIgVj8yCc3QtblaZ7K0AdmnIW1n3cVPDIhd8gb+we/2G/9BSdIQJqik6UM1OXUuRINNNup
UuLCke599sXTzYdf/7/y2ELnhlOL6bppc4DT+XresniVWvQfYaQ9CFWf044WzWCtWPQQctjvvz/c
H7uwkx+M42Eosk20TFxYn+9nyxT+gDuGcOgGeqRedqUnBLqegHeWiLm1w9e0Glaadps60THIj6Dx
GaeFd6HxNJnmTh4fbNKWdeugB0Q7dC/ff74vvu5PH2/+8w+PG8Xg65Advg6jsl2mn7g8tn//CGwK
EbQqCBy1P0TNH44A9DhRU43sgLJhkg65Qe5X3x/htzacn5Rlq6mTTMyjUT/ZXIA0t0bUYD1XZ79F
978xWJWEy+aHn/J3mtPn45y+8bLQDuVyPs7sLlQ8hHCCG4H0Ce9cXsgLQtl+gtH+9jKYjzjvr1lI
YUg7hdFSsyUYTcEfd8paiW7QhS4DBa4IzcL3X+Hv+9aTI51eB3Gh5KiaOrd4Tp6js07ez8Njslgj
xR2lbaD88Ej56rr7eGYna648yaqRdDpIVRlBciKFQ9jpx+9P6otn5advb/52P1x50BEcBoEcI1vc
JGv1Qlkzp/wJF/3jN3fyRI7YJNpKzVHOiCFeOG6+7zx7ydDu8BNFSfviQjdnRSRh24Ta/3Yr6fKk
IuYdgb66BeXIQ8Esd9F7jLoJrrrxL4NNfx0tM5cucMEDuncvrHXRQ7ZZp+c1lKOfSyRE6ScvJNal
pCBh8WalSiKSNv/5hy+5QJPTtQ59b0j4NsjUO7vIlrKw7ppRvdeEfydn8YvUW6k7xg67Jw1tob4j
QGBdM7RpWog+VeG8Mkdn6MyoHFwFmYoas4yIbZTCvi51UEapUBIH9Zw0mXfcGZ6Y5gFLQi5KuTbT
ZDvFDJnTcGDtZ3mDbFzUcC/HJAZHW6+oHVmwGdYyS+ESRSWGqpZsLQDvGsDaJCTCjJ8vMIsDuedu
qBbnsVZczuRvlE1+xQ5wshZ2T4i0OT2p3f8j78xyI8eyLTuVh/pngH0D1HsfJM1ovSSTq/0h1Dn7
vud8qiZSE6tFj4wMD3NPVwXwPgpIZCKRjgjXlZnR7j33nL3Xfm5ishjT8wTaZRa/9gECO1+6Rt/D
yqsJtVPeBodCQ6cGsR3rAB0Ur1/4D7DfB0LFVRx4utjZbf4lDXRuM5Ho6jO9k4hW9qRqtGlKrhjy
9DWtRjucu3Usn1Riv7PasAlUsdsQg6FcgT0dN7r21MTqgzx3q0Ig9LyNWXNuPU2/l41kXUoSgEtC
p3PDrmWkVUwJILT1xoT6D4NPUH6Ife2UFZzcItzyr2+TuvKkMSy9jku47Rsh9tH+oTNJXSLXe0wL
JiLx0ayLN1j43KkxeXZEVHcnIyydsSzWmtAC2n8fLOtdLZVDPSnAYenmi9JrU+meRv6LJOymSj+a
DbTMCVIElKNQNry+rg8jYFUsujqUKcDn00Hur7QmeRuNfK2CH2Wib+t1hIUOCSeem7y+AbJxkowy
cyKh8NRS+kjm4lQEw0nMvs7Y6Cu1OPbj5ARdfavIQmELeUkcthBwBQ90p1WFY4AVri/Cdd0sGQKS
0ze5F4jTWiYsLuJq3YlPaUjedgxGDJrQRJdfCKZTYyinRJO+DpW04dzexcXiElLqfVLHvY3AdRur
91NbbxsJ2ZcK/hSUPrb9QXsQ1HM/5VdRDWYFYZ5W16/mEG+lcTyKU7+nNfHhF9XZqhhCyWiS4dNK
RkNfyDdtU5k8YSiea2Pe+H3hTf58GuLpC+lYL5NW7zuF1TrlscW5CBleRPAb2Qoj1hQwLI3Wmcu1
uKb6vQs0hl8jKA2BXiVRQVfYHxfQqRJ8LYhbUH3JjiHDRtm1GIG0uou7rxlTkaJm7KmQe33KsC9b
vbrC8eii9E0ZJsnmu9p0xL5mq75tMBN21noWUGSGw1gezJIELQ3D/D4MyHr1G7i65JKND4lO7qoc
cxf31SXSkV83r9rHaoy3Vhg8NYrVHWKaP8BasOAJ9cuUMIwT/duea7GYBUSux4SQF5hW5dGexPQu
VITFsLppDJVcbG3agYM1rie8MLC1pCP0vZIP13pSM5MhRI8YM07ZNWmUEpJQcW8O1kGMzVQyswdV
rkFW81ZITXQeZ27T+qCc1LZmqN3VzlxA81GTvUYDGFtZ5QYFU5a2kEsQaoRcKYx6K3+4oUFMMGYu
SEiEJ7eFOdOM83RqLSI+s24Kt75WSbQVvnkPwztFyg5qLJ36uvdtvDxPowDILiJ5YxmTBj5Y72Jg
JML1XAvtUWu6zcye+1UWci4D8GJgAhgAVxVMY7d6rpARH1uETSAH1vOwOCltxzi3q4+JPlf7hB2A
YW1vmV+mvBNppZoaU6osb9U3X2WbqwqEqpmPB78rtfMsmE8BAaI8WdKtEDaZFwqitM1oZFyL2LKb
MPkiNFPkQjUT3UEJHIkorkSYt6pxnRk03CcVf3FCLEmnIfKo2vvBHK+L2SpdVITvdR/fSURKRoF6
PczjIZ3Jlgef0JTtMa5bSMXDkXhZF9X69WylHp/ZkV0a/Up7kIT3CSGw1NKTxy2dkeRkliRWBekr
qTF8K1EFEt9ZBbkXyf2X0WB8p81y9CwhL3C0cCLytQ7J5JaCJdKUUKyeoRok5Fr7KAX5PI88xYFB
sreCc0DNhjP+ZczMlV9sI0WfOEaiMd/VE5k/hVTwrwhyaPdLQ9fswNkJJHJy7wuTe0kY5y8TntRH
pQ/pQ0OSGCf5zJUivAKzz2xdyuAQ6DjlC6QpUYyOQswj9PR8XRBHe4KuEZWXHgNfWdemdpVW0OUq
jSShsHkou9SsSJOfUPATmyC224YDyKxwMglTebUMOeTMp8Kr72FRehVN0jAICPwb04psjUSgH6tD
7fKxvTbhLHsA1bGIJySiRXDX15JQEBtWDB+q3NyWCf3WXJ8YDk83RZgqR2paf1WZ/mdIm6U6/P5S
tTjqEB8ydhMJe8LH8deiIxQNU1US3MH6UfeKU+PM/IqOuCWsF7KMSFaaU21+XUx+tuTFPa7OdKHT
cpasyye9FB25OxE5aP96kR+oVcsLU1AF0kdYmgiXt9+wiIqBeN9F/TW63C5WMQEKKqhK6HpXnxmW
Luvj3xczJVGjeuN6f/GSJAaOBOcyVvT9Ve4HbM03VXXVj8Tey9cLp/nbi/s36DGhQ+S9+0WP6Xcd
4n8cuzx6i8qXFFcpcsNv7tLt+3/+jz/EjPyQP3pMCzIXlyfIXFU0CBf7s8dEq0Bd+h54Rr+RkL/X
ICIYRSgqLmZOMLT8uD96TGgQTQSTi6JUUkWcTH9Hg0iVe/H9AoNC71FVZZPYNYPwlb9+v2ghSaFR
l6SpB1jMFXmXm+xeymJiEHb+bOxaeaLTpFfvsMYItaW+ShTgV5YCcKIwRUz1BMfQYdsXPPBO3WT+
vozxYUuzsimUCvaVYJC1XT2rKUaImPq8muU98TkKwneI9oJ+VxXtjS4nD2MqcupO01LejdljD8IO
upmsO82gcciIZbdX+3zEGY8RJuqL4hqg/cypIbm+UJyGXHs0NH0Xa/2VCpo8IxI87dMSGeBV2yDO
Eht51xn+S56FuAda0D1qB5dPJo0BZaOlO2YV+zs1VJnxVKNw6KPyNlelbD9gsvd8w7w1ZLFd5Ro2
C3wnqygcdlkZwYSI9dTlZr+alf5hisbR9WtG5UxcyTQgDKihaBQaPzzXHYHDHTNMb2jNak2CJWjM
0Qcsb+qUafWoMawjbQNFNoYDOAho0CpzX6ItOU5R+NiW4CzmuJzsKpARKpFKGRC0Gufyo0nkvZ9q
1WrU0pe4Ri2jiLi7JpSFSIf2RoWzjGxiXp8cfiWrdNhnTWw4cdn4p7ZlXmMNkpc0pg/ZpVM2UpcY
q9JqzxRj6FvyzFh4b5rjZ8Frpg3vmtRphzqXn9MpMA/Mp+eXTtASTB46mQWjSmcrxgqWGAG2lUaq
2g3CDyLJe+RdvZlapMaNGHrsTEazUw/jdpJJ1kyUTRTGp1buACVEDufytslUbh7+ZrbU0OF6tjeH
ao+BFqbIJNxJrelllQYxZCZXWwxA/pHDnOmYxYaECefcS2hl8OpXNFPiOrknh4xBIno7uUxXMnjH
1YjzpC2bbR+Eqt2M6UvSM86tetdvp4Mo+ld60Fy1GclJwFi58NWRbZqLlFGpbSscjrloMRyYCWeJ
agudTVLW8jrWtHvB7E077fXcy0KxXuWxtY5GlaRa1YrXVE5pMG5ApDu9rE+IZMdzhBrON1PXzEhS
UcFHHoqg0WwlrhiuMT3UlIMpZ6abYTFzh3GxO85+zlwVO9ZkFeraiCncM9/EpVZLHC0YpqR1MUnE
wXIS8dumD7NVoWNrJWt+kCOy2vLsoy/qe5w13cpgMOzMJvE3plmMK0nhS4S0wmI4GsxUWMlONEuk
skzsmCBXgFKHOXfBjwbI5qvMhUmbUQ6PTO9SUyNwe3xrMqC3sqA9cpdakqPGYCWHHV/atpXKx6aP
q1VklUs4IjkHap9xM8bfQ7HP7FCu1k2Nq4dZrzchcNLDwst9VG4+wYsfYxqt8ORXew3wScHsEOWl
Dubia2bKaBIS/VDKVnJQFYY3Fv06xZf53zqCiBJJNYIPE6C32NMPlQFZIVRFCdJSIIlBdN1W5muT
RDGdg2DTcjuwu0VJy170MsXCM2YrdzTi3g24S48SAVtGTLxGX08vsdUeJ72F54F5k/n0RE3Ik9Hh
9V6yJNFBFWxv/TxSHc6kJyijj/Aq3Iz0BKaaO5ulhN0xV5G/MbcIT63OSBx71vQUtqH+STf1stBh
7wfdz1CfN2Fhm13s/WmHSNxCruZgrIfh4pFak0nl773Uf4daAKz+r2uB/1Xnrz85/r/9vX9YEOTf
TIkpDoWrTt6BvGDk/5GdIP+mUdJajFjwSfEJ0LP8Y8SkMUeSyTNQl5krfp8/T3/tN9IgwX8iQvn9
/P87p/8P5ilF1AFUoHBcShDGVhcPwFCZethNsJDwzFreUUw2ZbCnLbI23XrVaoWt7XJ2aFtxZDta
f9bkvGx5X65+0YjOJ7Sjc8PqGklBSj/bNdLikvbbZ/Pryxrn20KklCHtpgATLxkEukLepSKzkLlo
XnzRzjT1b36Vfl+Csoz5HzSQbzPt73qjJGvXcaYAkukj5MbWh1gfs/Jv0vEu1rj8ugLZHkG90aWv
hf6tiFUUnd1apBsnVR/fPcc/mZz9MIK/XOqy1csum2sBL4eoKLhgB6qncju7yB/pOQfxSrUX+phD
C8Gxtp8N438YpF2ufnFbQTQPNo9mCFOeRWyJwjd2OV2dQT6YNqkSXuoVqTtefWbUutwPL9ddHtjv
PsRSawspynnVCozv0KLAFZ7H/vnX7+2/eHVkpSzORZMQuL+uYk2ZLvfLKsm9sJm8/eTlW+IKdvmD
/EW/TbaEJFz9wxj2L6nBl+OE31/Zn2tevLKpEBDELZyj9ADjaaNvh3WzlTd/W756sY51saHUVt9W
KFxgc2+x8TiPme1CZON6m7tg9qxTLNrdutru6GB5tb0rnfw4c+/9/fr5L1/tZ2/xt0nGdx9kJcgA
emN+DWEzrpktbLJdgX623DSuhHQWCZF9Qm65i4+a++tP96dbKmZULlqcrMxJLr45uaBTjDcBrfhI
dfzmTpAqnBiJ2KxG0EXQytAK4VaNM2h6Q4b0sTuP6m1UGykSOQC2nZR55EdljqgvVVwbEAoCuOOT
d+hnT7pGmDYETJP2ynIp/f5JD/NKji3mDA6wsz5A7o/5wMwff/1eyD8wlZfH4ftluMZ+v4yMeF82
45C5Is3bdoAlnz4kU0fl/sXMTwiFHUXBYN/eTU2/rxLD9st97o/AIOJVhMlAbc9pdpZg9ofBRzOW
ewOoOWh6B/PVSi9H7oTyOrMQN3b1XqELPaXXllJcyfkp6q5Jpe5JqmnLo1YIW9/SPJTqw7CtYLTS
U41MtjLtNRReClB+UfsKb9KOWH3svRFVGpo6SPhwHGF4t8kXsocPJdp6Kvwq2jfiUYdOkoMIbPYR
bCJhmRwoDvMKB4Lmilo/Ce8Gq8KSZHEVG1ZtDWDtNOGWsZUxO5WFdW/lnZdib281Ba0edX9xrURg
EAKYfh+hUm65UOEpwSpffuk6Qr+H1hXIwSLfJ2R8G6OWY6KSmbu+MFct8FaGHXZdf+hTvRF13iD9
gaTh62nGq68cxI7nqbyfzBmvCfmg2gLh2fkYwDr5a/IoECcm0OXrtmp9K+N5Kc37VrzxxY9JZlk+
nB75hEKMTDw+iQJceS4QMWRBaRXT+qaxXL6VkOpb6QlqBW1F2RlT3QvlDL32LqmuAXa4on+HyWs7
LMhPTbf5MXl26oLzFJMBHDPFCLAR4Yj3ucdN2bkyjn17KMxxFZhMiSTavNJjSRe8Nt+j8r5q4Cy2
91l6o7SHEshoqgqAH0ccEYPdVnfp8NKqp5b5jMIN35oUe+4k8GkFYdlnrcqcWRts0jLtCCFprK0U
FK0x4bYgknkZC1WT+N/ixlC4ppaLu+e6RqEY80EWX43hQzAttw5eCLgIOpSF5nFG2DhOX83sQxVD
L8gZB6o5CXXI91RnrJgHab2XxksCS+HOaNYHiHJ8HSKEwnNiWzLOq6H/ZEdavsrfN1Avv4PL0fDd
Xgg8dZTguqCU1c5FeUvKdphvKmaFdfyJnkf66a6yCF9IqRGpUy+WKhV/CrWOvU+5MlEP0bdxQtc8
FAfLC5xsPWw+2+h/vtv+ueLlSFoNGwxuWLpx4ZNK42xjLLTVcREtkZKw8qElMRf1mlfl+tdb2w9t
s2/vqobQixJdQ+1yUaKI7CaKEFFSirvq1Hjmlmxm+4AJYo3E0wmPv17uZ8c3pv9/rnZxfGNLrDqE
pUjIUQoSteM1HKLtp5SBH3rS314VJDm80UjbcAb/9VnphEgjTJZXRasu3Jo3Mp8g4YurWjggL1gD
Iv+kbP5ZZY7Gk2Ny0bwgfvnrgiPEgaALl9MSc8KYXsXxp3KX5ZO4fP6/W0K5GCCUU1dbYNYpJm9G
V+fltK+qy6tx2zt6VJ+cq9+O91+tdlEATVYeKYHEav1jdWoPxFivhbPkHdzqMDvRNVBkJyUg+TOz
zg/k/+WT+/5VXpQd1QwMJS2WV+n5u8ZLvOwQbpagO2X760fxZ9vJ9wtdPPiahuFBkFloGEklCTep
iYuisEWuPRl+7F8vJv/0w0MFoyl0JxZ83V+fjyrKx7QOefBpk3JcOIZ9ND2ykjbM2XQbfw2pfgIZ
ZiS3nmkifRp599OLECaGf/4CF+9rD8ZnFAWuIsbVtCrXmUespxm5yaFfKQ5U603auuLNeoND4dcv
/QdF8rdPlB4AG6kCquLbP/9u35a6Kg7SBDxM7ZpgP6MVc1BtNTpsAnZ2lTo3rqOef73mT95u+Abq
N1krPQzNvPiuDEWWFqgbRVTQoyu50Sq540DcpOJ5K6nb5O5tduS1vMmkV1e2vnSv5ukz0L70g8iK
w4N2BHMNUV6oLpdgFYtE60DtGxGnKtE2dTNepQIt4qCurnFCZQil0R20/ouUZoQOa+NBVgSvbnPP
yPpDpzdIZXUGxd16qhNb7PIrXCtfaAw78iTtzLrcl8FCijZgECZBpBNlhamdJLXSym5Aqdttdxvj
ukquk9Zrzee5BMgYPYb1rK5KU1rNS2RwbTynlX41ADK3Ybxv9eBliu6qnBujJjqTQc3ojJOLmBPa
kBiNYPpngpLIoMJIkhHJQJCS3iyRUV/yNymCI4yTrEcKMcvzSuoItQpB36ZI5gLfUZsnI0xJentM
uO9jb7NVBrNdhtrJwu1dim953t7jmfJmM9piF6ZmnFcotWwDiJQOWW6X6/GbMku7ih5p5NPQrYQs
OAmaf6qbvMKUCv4oM6YbQTqa2S60ei+MzrK+qog2mFOihZVsJZOeDXxAJjFaPdEDvisL3zxZcfyi
NuPKb6Lfz7z/vr4h18G3opzqKAjb/zpGb8Cniq/tfzjoIN4ZltVvSMFXeR29hRnzueZ/Liv/+Rf+
+sfmv779mWzvhRb7lz+svs32bjrMPOePBjzgH1mly7/5//oP/zEh/DKV8Gdf3rMox7DMpOCtZUPh
t2OK+Of00Fy+l/96BHn/kqYfefP6f/538skY8tsP+mcfUl1wRVxKl2AFgDTf9SEXmbQqivo/pop/
6UNyR2TqTk6CLJkG9cAfY0halKJJhjowHYWu5t8bQwIC/eGURgnOoJRgWMTTqn5RCMRiHVk+6jhn
vIojenTqtfIGA8sUj4XdIbS6J8VrwOReVWusV/jCIm2P8WdnNDuTLA3ZE/391DOHsNEsoUN5ZxNj
LFGtV6dVam/bnEyceGO6s3cY1sYRb5aNoOehd5aOS/vC7cN+EhgRYjB3S48v3fmm2Vdb7kjcPSAs
p1wJ3ffWWHVkWm+4MjTID6iOppVlH6MzGs117aJaAaSweXTVnUsUJWq5rfH+Xu0HO0SRuca5As2F
IKDVsHHr48udl05X6hvsLnYdR3ClwXYH92kBOgPPeLgnLdkWz4Y77Y6+5PUuGOhBszWuJjRVgGnU
W3IW4NiHO/ISjvPO9lTbUV3t2Xe/SPTqlNmNbqSH7p6wPnDZTqZcoUnTrtx2jWHuLByCJ2JiXWEL
kMB8tO7zYHuXQZ7hFM2TeUtjmqy+fWBMx+JZeygFF23VXDwOx/oqN3bBTWEeuBdLmjeaNxXI0ILp
X7uXlBfMjWXt9ep2ns/8V+03TMK8JCFzLUxWjCJQ6Ah2NFe3bXM7F5VTxvhGfayEekYc32sYED+y
mVLDmSrM+tw6cz6JtxTmWYYcy5T243DvE9sRjTdmwiuGBdz367nQmd7sirlzB8OyR/bUBZQikqs3
F4zyx2Nda1d5fjRHypdeviHQ3SSjnsdMwbEv2YxTD6X4lJl3Y/a17u9msm2nNRoZ7tN48AGipOkO
pouu3IfZLVjB3HBb7M9Q+RBMbQz1hP93o49YJwRQHJjpGmGvxW+duhUtBIJj6uaQHnV+KVV5kfsP
vfuqomLrPnA772ZUq8WuEsE3CB+qFaw0EwCAsK+nXViuU2CE2nWs3Gb1berV/ZNZ3wrEU7xCvccp
zXwU/zQH4nijQdWQ15JqGy/DVXVLWEynHq3Iy5lv9SuIb+AWSt5Us1/XuqNpLqlp/QhYwcnvrC9y
uMZuUsdkZ3gBMipjRb6kFHsCkA91i31QuZW2y8DvI+eiEzjyY9d5HswU0uy3suIYvekiSLvXGlKX
lYM63nK0kP/Ux6tvm95/3/nwl/3+/68NfqGO/WqDr98/Ptvalx/x+9Zu/rZYaLiwsRszG8Li98fW
bv4mMljCq6QZBiYYZdlV/xwxmVy4aD+rywgKF873W/uC7gM1Z2nES+NR+zszpqXF9/2FiHIS2Qvl
K5Y+uLvGxX2BqaXVx0ywnWQs9tJcdiuzQIWcidOtYsa7tI6eYOxXn9zPlR+ust/WBa+F4IZX94O8
SpULUC0RWQNWxX4z5EWMbsz8GDvzlC2ii1DYzQVjfC0adbcuYyq7qGB796Vxo/XhrjKXFEvd8nKE
HNYgjB7M2sIlBSSxjYm4UE3MOjes9QdDCL/6AfJco31rfXIiUpkQ3r6LT4jxSjTACrkcWhzvxQYz
R+jPr5ach2s+zBe/HI44VkHhThZzdTF3JkIm5CQ9mKKFAFwJHSuL2+deiMddMjb6TtCr6IEZ0+zM
1rjLq6Rf+4TQdchC/Ca9rhWA5b6kHMop1vfQPyN8xzT2Qu3aqtrWrXSfoFMZHK6wpDUgs7mLqzq4
SbJpuOemo90szpBFoUNjrNL2s44aNZsVwiubKl8Vo/E8lQBumlBwBYtqMkmzp65UrqBS9nj0B8Mz
5E7eKXNZPgulmp184GKOJCduX/pPNBtJDqHw1fpBOsuFfh2VC0uok3aIavZmgXKgAW9pUAbDdHaI
atnDEvgg1G4dSQo9lnEkaHC6ClpYplG46S2c5X00rCbkB7VpeJEauaVKfmnRceDL75bSIutOZG6o
snxWFf+cGQm/KACyLI/o2nm6GmGF6hfWqqVyUKGUc2WzVG0xaGhtTsiku7KbthGJWA7O18npEx6r
KJ5St1XTB7EXR5cU4mpdtuGuToKNKOC9lvNmN83dbQj/SK5p56Pb6FC9sPN6klS+p1JrHEE2JV4X
jNTaPSpjMChpl95HqNGnBgfqMHqZnG7GaI42/WzZqSFdJ6LmKACn7XT0Y0dKTLsUIRzlcekB0wWQ
b6nNSSmlV79MZZqhJWrvIlYsLx3UbD11HJUhmGSU7zdjKHE2DKj6k2mKEMDzLhnAnOjQo8BSrEcy
NdGrxndjYPa2lvNxj4BuHCksnuK+4vOy9IdRQXlM5/w9yDPHqDIBGnLGcShEu67PntOx2ACGpnJT
pOKAmDzYq6kufpEUa6XMgGihXrpC4W8SRrL9gjzu1VpaCZrs9gHRZWqwJZ054u0kd7gMvjZpI6zC
JnJSvQTnjPSFdKm5Qj0E3aOFG1MK2YD8H7VPPmpvMqPl1dziEEkjVCaib1xJcUNLdprcMUL+aCpE
uGndepSncy+3eBty2GtzuMsLRdmWHZwmqMurCHW4S4TUuWJkvs5ieAuiCIA5UsZNEKjVQRq6cx4A
tZfKQ5gF1xNsqJxI1gOGiuKgZpInLBEkPKZk47EjbhWL8c6ojdeSXIHyKUV65L5mOZg+beQE+aqd
88kRZu214LudSOFtKyXrIUge5SjCFV+ktqgHp3LRJfmQzyiqzatO4zkiw7IF3afvzUC7jYo4Xkzz
6u0E9emUGMINF0GnFRROdwtaKqrrOdfhjAPMzdJHHHzIQSwzdiddS9whtqptyu60ybrIwGHATn+T
VL7GkDuLA5FbY5sApRD8Y6n6fGdGfDA6ppa3eaJh6VgDSLiuHXVKsX6axE+aUd9G3henC3Qag/OK
sbuuXuYaVKNo+LoMBCHeRhvJBpohnPGNOO1mqw+O4XTuAscpbqPb6tVSfu93/1tUICqlwC8qkI84
/bQCWX7EHxpXg6sltk/Zgm8K54ci4HeRCw5rZqDcNmWo0miNqCW+q0AsTdeX2oCO0l/DUVC5oIvG
S01n3cK7a/ydCuRyKoHKiWaSiokaDbmmXfYQ0xEhTRT3+KgjDFFMyqIosyMl+mTOQqPsstQhFI8K
DHM4I1W+oxfTznpOu0busKhEat2s/UqHXNNxtYqq2taE5gNBwLUmTi/RZN36Ch2iJv8oQzw7EmdC
XXSPSogpI0s09I4hRIrOMF1Jz6QVV7D3Lm6vKf6eswLLiz9aExetfA8dhSleNSHlNs5mAYBDlIJD
3j/Cn18rBH9NlrZX6uh19mmVcsal+bTYxhljavMeicPJMjX422h8BLZBIC7qc5kg2m2Ek5l2XluS
klXMXNhy8VUuRyx6ubkcw/Vd3i+wmHzCS9MRJmbN3VE32Zp6AxSa0RtwSdLrXq5w+jRagaaRAzbs
3yrUxFpiMHtLplXoIzYua7FyCnXclhkEC+wdNtUFsexmdFU043tSspdX4OPR3qIgNGg7oxPcc3Y9
4vp7HrUK4TIUe3WlB4jsxlGlgQf5yMlb/ypXjfYqi3lbW7Kl7AgZkCONgHetEFu4MIXQuNWXGagR
SkmkjG31gGARhtuc3kzsha4Qzb3XLFER2tDK6zkXgCfJygbE9Q1v0lafknCPjR5xadQd5ZDxdD7d
DT68wD5szzEgRXmEiBT7I0YRrYZ4ozxQShQcyuJHMCJ0LcT2vQ2FfW6ZJwaD8qEP/K9pgSFv1lVU
vxb1WBgJ2MjFr0GvnHoI/apinedU3KA5w5Gkjbelb3mTmXDT0uFMDb1EiCGn5ET9b6dmwzNJCIbR
aJx9JXHRc8yRKOZgkDuka2DhKlI9DUbBmdEB14nlcVNn+FbU4iaVpfsgb7dLkkDidzfhiOXVsFZi
COOJzkGs5oy8uhK/SFs6GR3MrcHtN26sdaAU6yYZXZh97qCWX1LF3KSBzKw1zVUHwK4dwHYLhLCz
g64+6/W0z2NmaLXxEGbwwqXFQZjdEB2SMF9vencwsytk2FdkXCzEV1ogmkwWw7yCHrMBVX/Gtpo4
PifzZjQNpGQzI6U+egCltx3U5C4VqhtNHq7GXrlGF0f9yP3DHZPR0/q6coyoehLrLD9kUdIdB01/
MhNJcy3yXlxBAH4tzJ0HsZduQyahZCkEr6th3YbDjZ6qL03YQ3OUaI6MUWmnjQx0Sx9BVM1BsBny
jgKw18lkkMtgBU5/owwJZFf0aNdpleTeJIoOzfeProQl3ssPXaeWjkhm3WowmwcV06RLQF1px0Bf
ce2FcIwo53FVJ4T95TOUNCA3EC9XRalrdkdW1Eps85fBJ+HO6JCfsmQ2V3aJXH6Yjfkc9kN1HYhD
djQyKbuvRWOnyESkq+RMTnJ97qKu+QgzQEDSUHHgqzGRBgX5ebVWMRVfcEt51NP77YXHWjPTNTae
6NA35rPfBMotdrRyE3VjuI57bQ9BUN2bNQ6roDHfCZ17GvThPpLnszjXHvO5a1QQL7kxdVh0Q96g
Tth2McrtNKhPeiM8CkJ9Syaasq20yXCbVPtaWWDDamGJOBi7Ekx+81630xHCE90MTfdv/NTw3dzw
Jycu/JDPi59bG3XrBItaewiKL8Y07VUFLQiJhnld2dTIJyMqb9RBf+liCbZ6YTRPIxMaN1SCqyQe
gyuuurQpQwCEOCrgeJv48VolvYpCxiGW8B5GpWn/e/Q6aDlgFv91pdG0YZRlH3X6kv8S3fLHz/qj
5NDBejMSXP6zdDb+2c+m5NCZYqFnhdHN/wPC8s+Sw/hNVEQIMNSK3/AsnOB/9LNBtyCAXYoNcr5x
3ah/p+RQfhAm4J5H1asvfXNKoh+mWGnLkNSfYYGomexaEcTIJDmkVbZJdM1L6C2kcwzdyWQG1eyF
sVsreeRFUUGWoHg9ReVuDJIjPqDHYDFS1sG6tMYTAdDbgjDoyCcnwsDgXqgnoJR2CkYQsY3m+WWC
k4TsStP4iMEvThL3ZjPpHVEZV0D2X5I52+m94gimv/VlyViL5Aq17I6ZkPVrHJFcOOcXHTmMpc0b
1GMiwROqB7wX758MJK+Og4+8lzvSLq1jAuQz1Yozp+qHEoyjk4dG4tWG/iamJLmqScFVbC5eDa3Z
hpnxLBfDdtJj6ykxg3LdTkbmJdyVSmkmO6Gkz4qS/8EgvCdX9U08AgSIgIjQWkixLpS5m7fCQxRh
a+8781hr3aExIlx6FpZ+KWV7nKX+obZCc6stbeIusoI706A2CdoazPTMdUbT0BaRAROPFe30UPIM
4S0ehi9DSZO7MD8sLcNCzdlo1sFZ1+tdKOjXQ92tGmNks8rA0Ikc3U38oNAmUeVSsoHKef0IxVFR
npNAugKAfFKV8krjanmQkvEW+wDhoJm2DQz/rR796yKovgx5INlhq9wp0J6b1LzSEyJmLSKIGoy3
QmGcZKN8NvEYdMGs25VpnfmrGcSv/GXuC8RQaXu/pFYHknWmFX6uIvO1SJAZ5cmWVgtR8H5whKWw
6+XxoBT6lZYba0MduOZ3m64bVnEe4dNpiSvX1pEKdFKIRgJmuPM7UxuI63ooSWtONGulydjYo/Gp
jbPXwEjPSdNegX6LsVaLi3hb2fSJfFuWeKl7kCkN6jIbKcJjqJf7PiEAJlers2jG1EgtVvKiFZoD
bUccJct9H8PLEsrSwuAcX3oC7wd92pcC3qxCSv8veeeRHEmWZdmttPRcU5STQU9MiVFw5sBEBcSh
nHNdQK2p57WxPupRmQkYkDDJ6lm3SAxCMjz9m7JP3rv3XGoRGmYOw7ZKOrhTou2UunrQIWknnJOT
0rgIS+G17Ph+zGyJpRFLakvyuiAGWS3HM6k0n/MkWosCnp5ZSkIICQD96tTfLS4U8l/yeF2aBTme
QAbkXr/T9BF8b5n7REHMfX3ISuOmiobl9E8eDJZcmlGUTRRo0bj/tRUQ/9dMCOBiKybOWzzkgVw9
QsbWndDo/Z2BAp9Ttpy4+tSx255e2DIsZGZrXJFf327DUsLIbIFP1HMxu8ZJR5EwmDwLrHzYdSVX
KRJ4E1Z+QCxZBaM/kd7FLhMcra8iCOHI4SqjVbd5A9KoiMMMGjokX7G6xdtBbwOxYS0YKF6S/s6M
63qD0+8QhLnlkOSTuK06mfusgnTOzh5XbWNVbqHG48vk55ojKNGbL8aKO0r0woIRPZuPwo7GOis5
EdSdV6TFLWY/SjTDiPeGva4hDhdFbvpenJAVjvs9WLMGXzZz8t4yBbp6FinbujbT7RiKsLhHOXSl
AeRR0tOyCtqUhHDYSaIVnWUGHS9qc69DwEQA6F0wfFhphGdtwql/VCd5vBjELLLjCgDhMKok26bR
bZyZBgRBPb/IK2M6cdD7UtFmamcf9AeQZSywJ46BH4QZitQZRT9lvOgGIA6KMyMM1OIW/B/yRZsq
if1hQfxOjL+IXD4VORjQ4Ji85NwgzjguoZNcl5NVIiwsGNEOH3NUKJGNiPP+dKzNl7OyJeMC5VCO
+4QD7sI2+3htQKkpjSoavI0JNLmKDWAzlwoabe36xEV9P5KFBWaJ2jB1VumPI1UEypFSQfoKWV9u
aEuba9S4K8Il1pLbn51OvVj+vqObyJX9Y7xjqKBYTGakdYw3evW2QyBVu8auPimhU769LpNDE3kv
2KqVo37HUKfaUBfcwSoRmrOoNefzWFfvQaY/BjK4dMtflmyL/m280ejCTaJCFsWER7b369+pgvh1
BA0jCK+VMEKJbDJSG7L5EgQtd6mgj40UhRw5qUV60nRqAqUTKi5HbBrj4HL0iZJoKstwDLvuvimF
l6rv7q1EGGPYZ0p7ZUzD9Nf29F/q7f9okT7fXOxLiwiACpwFOO/4telgl1BU6NEqLWL/ho9+ldnq
iiiA1Z1N5cUZNtl/g9GF/ECjw7MgAlBIfX6DGr1nekkYtPWL+FzTO88ah8QWRTYSs5g266CXHkdw
dlukZTsgI7ugA0AaG1XolbI+wjZI8hMWHYlt59Frpnz6Uct//zA5yFkS9mDel9dschcnVUIUod26
iosMNT2DN/r/x8lgSfxZiIY/1CCL+i3Kg5eiDk70Qv/8Rf+QuVBvBJmIeZ7tPxE9f69EStLfCGBa
RCYLxApXAk/mn71QSVMRmyGBkY4qkbjtceggjlEWm8S/5bU/noE4cXDNGEPw6aoKmLfPr4YY5gns
qoz+Eb2EMoDUHFOxbvuVgdGu65e+PJEaqrb+cNe+WT7wWxy9k38GVjnccBjBY/LnrPLhnQyTwOhY
R4l8K3yotfTooNc+hka3S4ZgV2f1SyqzkxEU5cL3i31pdWsxns2VlgmbOIlEHOVZzzTTvnRmhQqE
MHQmoemX3PnPGjQTq8dP2zTGeygI5WUB9T80DAhZoJ3w7hZvscReTYrH55S+xmbSE1Qny5ZGn9SH
2VQPBOdQKenDdV0SEpL7pDe0NbtjKaD+UeJfH2u4O9mQ3tWRfh4mOptbpd2MwKh7Ya1C7AkvRDWH
X1e4qozV/9nsNqrx1op3AySv9LoGMW62CaoWKXZygR0uIMSHtOzzdTggZ6yt11mZqESO1bnE5Cpn
4SXbC75d/xzZ/rop2sAN8+heUau7FsdwpLCXVvSrdu7fMBlfa3K2n9C1rJRmBMAtkR6ioOJIXnqB
nZO/CIsIyEzJeIJnch0Z0n1ejIe87l02QGuOeFd1K8H0ri9BKK5VmbqiOL60g37RiRQQ9WY9z7Ob
1eNSW7Z+0zy70Qf1bvk/6eRb2kMKJbebbymjxFAZBreS6Stim677Ct7CRFNPItvSzKE41d2vsZ5u
6W/jqxez5yZVqc51+d1ozL85mtxkhKjIk+wJg6igDOS+TMG1TCOS7TVEaj8naUOSKR/q5luoJNWq
tqprsl+TdV8IJBZq76VVXuVgpEE3wFVAXjjNthFujbp80EdxZyY+bXdiiiqVCpdk+YSHqC7pImNx
X9SEW/YxmBrBgU60ao0SzrO1LiX45xTUp2ba+PW9PongK2lfTTW2+METfOA5zZUVXGt8UM2U3mci
Vd7hMOTYV54XjkJCETHvyAPlKxuTW1RcwmDstDRDu6ytEvac8ouowVFPK6+Lb2VjX1moHtsbnVzB
JOSEQCtcC99HFm8R89YUW7zBv7tpWmVDs8qJFgp7i/NCwbn83I/J5yvOKBHD5MPXpHuTKLlZ80oN
nZApCqVWt/Djc7swp6fej24mFZs5q/cekwhG1X47TYCtBeKvZkndFclzUjz6Jprr6TJtvZxvQxnP
pvIqHsdbzo3V0vOmf5yfoamHbn4Wd6G79L0NntlYKgQGH0QTNCcpQCRsrtqZAB4CErCsRLnCfd5U
kOwm+swk38IXGw1PG1XipnK7pcQ3vNcyHwTsLUUgYGDkBIBN36r5+s1N0ihuUGENTQx44qO1snoD
2dR8EJTiIIzCI9h/JiGPiggTHE0KckquIhZJsYvRLdSYTHV/psyevmmEGdUwz1KSAbIyoNdOn6SD
XBYE9xNurJWigCMDv2+90hHf+KO4qShEg8kkK+W3OP/yOdImgnrflvNe7szVQLWY0gFFRo/8REev
WzZXoqOY1WPUieDItUeDo0xDHVjAhKQx+ZlpelaI1rVuXWtRCKkjtedG98pAxp+WrmP6N06qp9SL
CYo5JHF868/4PrJsG1RMlBmH2rhLyJxFIBh3hOMCg7Vi1LjEtExvYBCp0CprrJJcYXil5PKG4i4E
E+0OztnOBHLA391n87pHxDXXJWK/LnmSJ/KBJ7cPIycyt7FOSbUiFmS6LOfMg+rkLUmgxA2Ntsin
KGjihuytizojb7B/HlLDJZZtUzHpy63wPpu7iuymGe1yNyP6arI7IdHRKUpn9ShSFWIKyHgfJXE4
IIGHTKFcys1y8spvCmt0QIZdWJV0nXYV6BQO0jVzMNt5x4ylZ0WQ3xIBpXElP8tjfSjU+6KsD2wf
f/vVmRJnW9Ps3UnqDmmSrem5EEIRGJdL5EElxqs4TK+E9DLuoUROw10kmPdSQRJB29iUL1K5AvBI
ZFV+Y9XEGYXndegfqFp5etqv5EJ81IuJh5LcTm133+uEI9UN+Pvg4Ke/1MSyzXA+S2CAEQ7t1CkR
7kAIjaxxlNkrq8lWBMWRUGon+pkc57Y8kvpsEHqTR5sUgWaNF01uBjvrqV0Nb0rJgio9FuAqyu63
3uTkgkRu1fEAkCcWItEaCZH3UuMGjbiKwkVw3W5JoHAK4qh0xY4VykJn0xAgnHtrqwuyZfc4/x0z
kTeGFpwHClcf0xKD2S+uF1nDoPO/+NGuJnFPqS+VrHG1KEph94Q6UlniBOT5KY3vjZxC0s9bCeX4
JLrsJEz8QewxYA992ecXYy6Ba+zxWzI+4neE+PUelflda8VbQZbcOnoIrHskVTZF0T2fXx8D5xTc
sYBr1V/r84uMgbAECxriZ6QmugKsNlZ3ulhAh5vsrjPtFgFQMN1XfD5Ypd1eEbY/X8Y3po7Pl3F0
9vSnMYvEnsso5nwlQIEzJuW9nUY3n6+z6K5lFgPG1hXp2jKxCaPo6NIDCVVbQVRuAvNNyHSoL+EJ
hu13+8NFJEdyLmSwLxGvfiT1vTBC8elL0w4K1S7p87QyPFLrzBJIGqfGUhTJieqCvng6Pp7d/jzT
fw57fDBmxxzNM9mAdokorRSrrTVo2wLBD2dKohnpKqubbNia3UvSPOkJihLV1glK1TtqXsGtSB0w
gK83iyx4JihmmfWXRQVyitd1F2bOItJXPTuuAF/lWQ8hri+GlwIqq5ptlan/3VI2WRU1Z8UsXSuy
eEnKyBOl/R2hsF5q8qmWs7KVMUh27KxqItCI075W0/gasE/Myv0LPcrLKMoPakYDmM3oBsTNJk0T
rx/PLXlPFOy4amLUsdKpGODlYPv15qns6iGZS9Yxo51cR97jmGnDzy/Rgs3yM1p/jqCO2v3++aX9
fiTDoKO7QEHEo9MDcThSh2WUCUo9jFbpScqZIJ5lxX2rlZufh/rG3Mj3AWHk72MdHedBQ8o4QroJ
dzgLjEvIkoOHZD+q3lxzpsdU6bBJOPEiHqsn/noP/zHoH4fbh1NKOba1WqgMWsm7Un7umocTV/Xd
MejDVf0xHn0YYGabY3QSAxjUaJ//MBdcwa5esQb3rozq/6Qp79vp8p/38Y9G9cOIupDTaJ4ZkTmP
Gs3GcoMDRiPQA6cH+8ZA8fGZ/XmmH8ayuo5Obs5YrXQ+qRbELqdrf6v9CWHtt0+J8AMFky9nbPWo
vhFXnRybeQNhN6wp84T3pgzi+Ocn9d2Dsiy6cCYHeGamo8IOlp5E7xrUb5W6q002UuOtnur//iCy
aIrAEHGx8M/yIz7cr5zzRyJ18gjn45kU3pUVySuzHE+smN/cLkYxRMDuCmqnY159KmddKRWkrZO9
UxX+XdaY9z/fLBA2X+cgCljGIpii5IG75/OVKGmXZxLUVFshmmcgFnIEwDuZTlKXNBGcCjUpZXtb
HHynFJ5mVWdF06FqDeWhZXcfychamodxgDg1Xkxlci7QciSz1ymADIy9+CIu5tysuFX0J9GK0WYq
aLjjszjJtmpAYo1VI+3RwXdpGVZB3O2ISWrtFoT5Oi2Md8WaXLNOL6yyd9M835W9jKmQ2dx0UMw6
KWjtbtgYQ3kOIflqmimmhyt5EtyUGomZmo7ShhdyE12Es7Uu2OlY0W1bz2dg07Bdjl6E96+VZZvw
VKdlCxpbsuvL5ntEoz+ZU2oNmAZB9Jo9rtzKsgUA0NVIDUGi0ROzrxexu1m0ZOJsJ/gcsf1EvRXr
Xl8ZHFO61oRaF1osv4ewpBk2Gx5n299ySIivS4zyro+lvSQu0LvLXHkv9PFSaDgidrSjBAi/lIOB
ytKP/Pm5H3chmC4/PfWj9WDUjdbyS5HdfhzdZNZ1Eglu4r9Y9ZNUnJtJ9/jzcIuE73ilkwnToHyE
ewx2jfL5LUurWW/EgappPdz0XbbxVdh22VWCFaoKQAWH9Uo16l+ahmg1fDfMZzmTvGbstqUlEJV5
TmvWqDmsJnakQW8lmLeO1qkBtZptjWJeaJmnEDMlZoarIhuZFcdS52epeW87yOM0vcek2KTaL38A
MZ02e1Kqr2f9IKW6k5X5ZU33WSHkOC3YJ2S1uYnL3EtM+cQe7YvG789th8kpEo6y2BmOPjZasBaF
E6YNEVfaOD+i3xbb2bZatv46qcNTRVRi1pA3Bd4yAOcKVJ3mNQCtPjkPZGiviBCBdy/FtVWkQtYM
RjsJrEs5KmhyrguKDY3BlcYQl/I3PQoctDLrOA1SR+hUcjvuIzRc0OYKVNEKICHSEglxm8XLVo5u
jBz7aIAmpdRci0LNoJ+SOX6zzuAMxlDCngcRxfEyraSk2Vcm752ZqpeJ1DhB+DQLsovf4tQ25Jt1
ACwAN1o1EGVAlPj8yiGQJrg9m0ZbuzHXun1BXtfFeFVsWxtc3ekIqG9Wa0aj0Mt7zib8mIRaZHmX
DwqHkNYrt2TjbuY16EIM+7l9inD1nckZ4AHfk2aJS6L80aUF7OQ6pWSJW+hIwWYBSFDEWnPmO3HW
+c5Y+Wmko3nCCDW5M5aRBIXTbGusYrOyVVJlCxLMyGjZ137hBCJHWNvUTLtuSPhs41/ZXD/CJPoV
ahC2W8wBhCYGBF+bN6M+7tXicpIzW/OzjUEEnkLO7s/TzXc1a8S0PH44FKzSx1k6yaxLlElR2Oc5
7fqZLDrBlZR5p3EekkbqOVK5rsIJOxsgAGgxqUyVpC9cX8dgWJ38Od+tsQrsWP6B7fbl3bDCZJ5a
IeTndLYz7Esn3xpe7JD5F62pqS8stMzJ8Y2euA3fHM64DRadRB1aE3uuz59ANE6+yOOY7ATzFBmr
wGuz7EXrXyGAek2A/Q5w+RQozolxl23c0bnGoB2CqQz9Etujo9m+RIA8RXPDvuVg/DK8Yk2SO7Ch
1cJb4LU5cZlf0k6YVT8NdzSryhB3STWvRtbkaD/wCi70+YWtP5t39fxqAMxqi+6qWorCIaEXRnI+
pdoTOc72onIhEJ3dEfhRivIitbxIZqLU1Q1g3asUQj2oK3sq+odIe25g0srJmQCinSnHpax8HkrK
Rmmx6odXqph4ekTyxTSdzXOxzsQTN/ab2ZMLpTUAsBflwEJ2/LjrJB66rXu5HG1Vb676Wl4ST1zc
QI11+/MT/KaYYJBGwx6dOGH82csL/WF7q7ajb1ZtMdoTthcJaFTQ+s5SMe/C5nVkt5OOd61cnfps
v/lOUA8wosHuRCUP5/OwSdcEWaFSVWvcpf05b6RsK1Ue/U+78NAdWfvY7pUTWyEcH9+8riAxcUAy
U9DKW+7Gh6stykHVQ59FCfw56ALOPiVQVn8qdxahOPjbt4Jw1luzPSTDWqpT14qW2WutktcwjflG
71tnHIfbKmn2uhC9pqzgKsEfvZw5cyl71fwI8wQrX7ozm5uSGklLQPGCGG5obF3HHcsRkKhuxlAU
p5tSq69TqqfAW89QlToKXhS5zdyyKVaVf1PFV/BpV3lkriR6NQbF32l4qtSNiCmBMq9di56sFCuV
CHgpVMhw/b1YCPQRafT8arEFr83eoYIEGbgnnHRrERSQ6CZRAOxRp2hbipdq7m8GqfMaOlPz+DDA
2KrH986noh5151p918jETUZwPmPTTi35uRizLUkajlABoSOitkSPHP3G48M2pGXjrLYrYdBuQtGT
Wgz4+e/sT+egdBQJ53d1LuMZEzvDbtQr2vErsyWnskLrdZ/nwysZv+inoKOJ26nIoVs094rY76j+
OzHduMZ8Tqf7ItqDmBiRuzdq5bLur6hvG5A06AmsGv12mM9m/zHmiFuIaB80MoGHmzK+siLFYa21
w9k4DNVdtlig6M1UqO78cNj041uWXffae0HWeixHTiM9ZcZBIrNXlWo2rq/VfNkkL4VF3OawydXr
hrpxWiGQU1DChSSSZp5FHb/ALjbCnelTLwpVZxK1dS5NTkXNHkP3FD1o7b5SHhcThlCh/xZwNvry
TTxVt74weg2dvSG9lKdfZMFI/qMoH5Zshiy/60L9QJaoPSPdCpFK9jmB0aTFilDSdBWrhlhue5JV
8sFHl4Nim3K7zHOIJ4+2Br1QZa0xV0oB+2oy3nOl2TTzbNPUDVe/6vpKo2k78x3MabRuU2R3gEXG
bqGsJfspzLbGuG9Lwk8NN6yeJim9s3rSkMPXaaw9vSHEaIL2Ng0PYvcyK9ldzXY76UyvFMp9RVEt
yITrLLNsQ78n056i7m2bivBHXiN4CGUjr9XxMAqWHUu5GyYX840Y+W5COvSUNVeynjyJJLHOonHw
B+WtiyIMrdJ+0CvVbea8dUhL/2X6PHEf4WJYk5JCJ9Lw1W0c6muRqK/mulQHx2BBzAztoarHXcQp
UGXzrUJeCciVL6zfCUpFZMFuhozfDHDuJ9aFQvDRiIFAZ/xgujL8Ark67SWh8cRIdqQexSGtyGag
gZVPJHmcCXrryQ2Oei2T7LxS3FgPz8aiXgPP2OgWav5G2DUa/05KtD7eKRapRf1dWoIJzA8+1hbN
5HmayVWQ9Rsj36kU1HxakOkyO8ujQ9TqSo8vzYsk8eRYdGOVKBut98L0yZwJQIcLno5Y9Tosvobe
OpOE6S5qZ+h9W44AsV8AqGl2llQ74lDDbCDVI0vOjOamz8/j4V7BEmkexjpGepcfsMRsW67SzMwX
Qc/cuk69RiQvyeR9NgSO5pEzTCl5Yg3BLUV3KZSUMFoVCnl3bS2KyqF6AiBMXau3njsVkudo7P34
MqjGtZEIB8VHe2w0ZJ0UF62k2U3yO+gHL0tDbyakRM4KAmTL4qIbsNtkv6NBXMky/s5O5JjY5Zz5
8huKyvvJ91/9iodbPFXVdDbk9b42422NqSkfRjptGSKC1DZM4Xyqt9Z4nQakirXPan0biWOxlSwC
pRtpXJUaZhVcLJuBIncILX4gHsCI08u8QzhQdl6fNjS4JKeHvr3Kg5ZPvdgjQj2PyYIu4LSXw3Cu
ZxQ9/HlJkBfOSxGdbGckQBtJY8EH7ERB9HtG/2whufIrNAx56UxKutMHk70HphWo/U2CpYREm7yT
PIr7XgFrUliiEQqv0AimVlw11jelktqFhh0kIKTdmpIrWRxXiNuJLooGCvapHUfam2oRa6nQaAYu
hAWLF2jETMR8Qu6QqDWcBrPHxfQ0isOVGpDIXpprMZC5NBYhWlNDKdpV+qQazxo7yphCENlJRU/N
shRXFR6VJvCG6BWZiq0N0bkv927RSs1KERIgK3X/kupoaiUt893GN3jj8K3NhrrRK4OOiU6XILlZ
Fl2flcJQ8nWilLcgfoG8cy/kmzEQuFXSRcVlYUlaBfmVIkO6ylKUANioOlfUD2KQX7b+QaYvU5pg
+hPNkRUidiqBsmrmPzWG9qYk8fuo1rsIDbHf75CPuGrUb0ojc4PIsFWDI/KzZb2gsF37luXgabRl
K76vE6SH+ewU9Cy5L+vAVx0/RB1h+C+GEF/2cn4X1+A3C+Mh8tsrePeeQvqV2pt3g+xftWboYRPZ
WqnmFVKFGypSXkQipi2N47GkI0RR3Io863Ha+rTXY5CZlgoLZLjXu/IXjKubkXBIym+jGwEbWxHH
gAjbCrHItCwkabDJguY1SXtMOHJ8Bcj+fTbCq9IYr7DiPNHLupoWKn8m9TBNKMyMMbFTQR5cU0//
7Sv1VRQXvBKoAVDvHawqOdf1yI0En8KN6b+KZFWvuqDd+4ngacWI/qE9W4pYBh6ChuXV90WAmnOh
OD0ajF7vL1vTj7clSRVhHr/XmblWl2VYFpnL5LoFDtBmHs4k8pimZOmx8dN9lVXRl4XrRqnXulG+
TlNq2r2Q70szdv28I8vQIDyw0VrS01r9tpbQ9fh0BEMSgFY68QNp0e9S6o4Y+B/F4r1vIOt3e198
JGfvuSI3acKYnLGps3LjZlnq5GB0woag81LkE+wPLGdOGqB8ruN1Gz7heL9Cm1BNwJAb1SkxI1TQ
W7KCmDQkr9gednI/bS0JdKrfyLgsBbduiB7M29uI49BIaEJHhtaCfdFUukwGVjCkBbZe1hdC0lwK
er0i8h66T00WHTRQ9oLJXq5itqL+/FDT4+6N5062LjtJPPBg8xMHji961OVopUMAIb9albDhHp04
8FWWCWaDkZnCPMvl+TJF6uVTWZ+SxGLN6fZZPP8aYix3UHB0IXU1ZC9TWCOqELpLvz2v+5uJPbvP
IisjtI86YysOylZNZ8di00tj6jmcG2RhM8Hr5+n8QIi4Zw7AAnhXg7Z5qsXGyw3j0pf+qxj1/7YD
W8B5hwyP2CoqUP9a//if/1H/5//+l8rHT3/Jf2kfRVzTlMuwRWmsAco/OTCS+DcZRCnzGd403gGd
89PftY/q34iX1uGQw41Bir2kH/3dEoX2ERLoohukKc3P/bc4MH9Fln6sKagyaQd4SCmtYRGHNvb5
kNZbAWXDgjzrgKibuIndXDSeA3Xx5yjxC1QwZ1AgB43iPXbtaNVG+oOiZQqbBqI3hFJWVpou+hDp
+ZNAHt5yvXrJJ7pdqJoi9QyJU+o/1crqF5rr62QBSpf+GtPGQ8tULNYylGSsKBZmUevd0F6S4mbq
NrJ13iF15N8EYzsoezySMUzyZlfIv4b5AkBXXe3qeTvIHSmae6JFb+rWkO0ipIMRaeZzYWrvkzVu
YiHwCnZmc78LssdK7g+1JdsdOjVFgwXGEtjNEDll4ExicAiBNA0CYCsTqVtunsdpuDIKnYUe7lV+
Z/SerOP0tJ57q3aqnnlbeVuCR/TZK8TZy4ThtygtWJnczbsLI9A37azFzPs9yKikwQIyZl6HnatH
HiIOHWo1aaUn8pVSKesIVFP2Vk39VgMLNZWz13DamBI6H1GxG62rVpPWPjtQqz9Xg/wxQmmSCs3e
qgW202nAQjVB1PFB+pzX3eQM+b2S3c8ypWj0lvmQQU15NUuoVOKy5s1unldQMmQMHI2NrQXz5Gsn
B4cKKUxqCXthaM7NiL6RARWnrw5GFV1reY7ZLM8eolE+73JkF9FwNQeVx7v/OA+W0/CH57zeNNX1
AOgxa+4k1AFidh+R0jeUtzhFCbfZx9pwVkRXffJkdedtZzgVxuKoWTf5dSxfJdzyVJW2iFP3RYQj
KcnNiZJ8vCE/FhkhiZPFeKFQqsezc0FBEm59hadmykI3VbKDnCtXmckxawijXdGVnFiAHmsZ9Y8C
R5QYXSR1cduxz5LYDmmiW/UvnXIjEwGTWeMDtaBVDiU6FkgKr6rfupY9BPkEAMh4aAMZvPjCGUk4
Vadadp2xtU3p/Mcht6aiHSWW6ABn8EUDm6qBhdYWCUyyG1lcC+pwQ2BfTrARMQbKiHkmc5SILmAx
s5Jx6BCexIhcJ3ktKGcGIVjCfBdOhynezLrbjhZtwfXAnw/7xCkmi1zbBz9B5ti0HDhUDQs1CYV0
JdU1hB0HyK5XcyGaACfHIAEyIgEpUdj/U3HSIskBCsTbwlOjJ2F0iRcVuiugDNGt8k0kvUho2HWK
7UjdhlV0DNAhRu1tV7JyqlP+S8ys9yoc122SgTHXDl0HkymmS2gEnj/pHl5LcT1I2a3vj76nZNNb
MwtvMwFKVlDzNohn7CAcKZzW1KcuJUv0D3E3sp5ZbLBVVIyHthmpMUvYKzIVhg2xuxkFyIEFvb1t
uugp5f3sh57NrfUIm2kNbyBejwJ7raIUvDIii5k9k7ns4GTlzMQ9pvTaWU0X88MacPnXdPk/8i67
LJDqNf/rf34lnsjkwWlI2wlsA+p13IDXWpIX9dxoyUPs3q1f84FExA1YephaS3Rgvpavp41in6OS
gX19Cs96XGhDQP5p9KNCrY+lbRIw+tupgoJO5MaLlGZcYPs/X+aXBgkD/WGZEaQAhvZL4VsoyyGj
bdLC1w42xiZwYbivh4O6P92MWX7z53Xp81BHcgO4RWnERbMuabfInVchEIsTV/PNbft0NUu5/UN9
UjXKcdYthiAr/IKyo61s4ovoTFvX5xnA8D953SfVJ6cGPX5WxaQIzbjcQgJGFmZyTmBtuWqc3s1d
gdSW2IYZyBn154s9dTuPlnm10wPUS0qLhnmflo80j07dzaX58NMDWy78w93ES6iYWqByYUQmrFU3
vIggX0raSvTo+J9855cf/NNwRzXtUUt0o16GG2pPSM8q4xnu6v/lTTsqYKu1YHVhxhgFy2uTXfvm
iT7glxbL0Qd1nKOqtuqYzjUjtOMeSs4q4aSSGN1TntSbsAVQwkIupY8W8bkYxjixbY32sRugpOBS
aFg10v66Uy868z4rHwfjtoQnos+3BusMstgqI6AZQwE3dt2apDVYXkMlq3gSliKw/0h0d8BKkrLk
FMmhze9+fucWQO7XZ8TuF/8OlCFaqp9fiWio0mEyuDpjKtcCQuBCntxiLleoPL3I6jXX1Pw9lTq2
R4h7Y1pNNY3FVnqPFelRkWOnMxscJfndkOZkYa9C5a3BJzcIwnkI1uPnn/sVTrjMbn/RjQx25eLR
K6X4VRxLmcUrZQ/uwtnuX9p9u6It5C1H49WpfvP39+fDgEfvF0Qy6G0pA/pswVB625Y6rI1Qcmox
edQq/6qj2hT5oReK+S6ZSAcS4FsoA74e4hd1MyfiTnhWu8tUeTcH0Um7ybUoZ0aLAUEgSOXnGyQv
E+KXb+6fv/dYq5enSjPMBb+39hpX8kI7RdbjIeCRlG276hyUxmui+WhjwfmpVjfZw88/YAlf+/oD
sGzTm2eVtYyjG0a2oayHksT2I97lW0RFnmCvhksYqZvZYKUtvCBfnWr3fjt1WphvF6cYx7LlLf8w
sYGLzGma6K3dIZINkq2YCifilL+/sR+GOPpQRm3uEzVkiLYADEQnwSghMvIiqGjS2avfmU1Jf+Vq
Uh4KeChKOZ8VsvwspimBk3SxaODppLibERnn/RqwyxkF3TODAs7PD2D5Ar68AB9+59EcP9baWKbU
FeliLEQJms8ckjKsZh2WlMD21ZN20mP5x58JknRkmvwIAr+oDk0lg58Fq9NuncEdyPTAiIXYtbiU
N6fiPL7f3XwY62iNzGK8PqMit3SpJ9iT15NCeWoOHuegwWPTI1uTsNwkTmKitWpOfFwnRz+6t2IG
sMtIuVJWTLu4XszQGHBW1a28b/5bM92HKz2a6fpU76W4YKwGGbFsl16/iUhuKM8XYc3J0b79aqkx
LB52lBrakVxiSmNtlKplqcYpH23kaU16gek0Dj0CZKS2A2zKqeBPnbqlxzqNv16efw58tMFju4q/
fBm4Cx/GZi+O52G105XJ07q7ahzXXVwAYj0xSS1z0PE3olDooaynygqRO5+nC02c9VxL59aO/QsT
K0VczPdq0rgt3WxDB/kdYhzRJ//EXuWLNme5WAW9qQyAC6XU8TQVz3phie3015fC/Ot1CzhpJbgY
ujiCROUmcK7uf54PvhqrjwY9mriI0c20eBl02tXb+qLftMR/dNvncMUadeqt/W4i/niFR9+nmqqJ
UVXc2UrJdhGGesggIKfUyxpnVktqcTVyNJaKtdU8iRWKJJXOT0XT1DoFm/h2qwC/GMw+7mSse0cf
UJKHcynWXHdy37lEDZHACCc84uL/D3lnshw5cmXRX5FpjzLMw6IXHUDMjOCczOQGxiSZmAfHDHx9
H2RVdZFBVoZV967btJCpJNEDgMPh/t6958pevEQd+Pu1/98uqf6Ruq4hR/n7gup/Pn1/zaunp7+t
qb75K79XVB2YUArKIcehEDpjtPkg/zfXEnEU4AHSWSBNaTPr8c+KqvGbwicEOQqz5k0pdU5st+BR
/wyBVf8RXcr4MD/RKRKpzd4ECZGj/Sz6v9ko0IpV69ExhZsW0iYNu8veqY9p0G4DJO1rS2+vfSTV
TplDUE4uRRwWbolzyA6ZtkJP7upJvrDRm3GET9tFSkeNkk28tPyM/XGjOB4g52u1zy+6qvFdf8ho
yFdNvOqdHHywQiCeJhmUfSq6TE2Xr0SlQ9gNhtmrWvyoIucouhDwa9Vt7aajEBFHL/YYLVOkewCT
ikfF/GIbabgR9ugV3bOlq5hmWmpqwUikmroOfQuIJD7qufMDdo9WoNM9aaV/k3SIicEsYEKm+uka
ieTlQXbIu9JyB12ydjaAyE6kK+qZWxVQZO/DGgwz+o3Ac5xFSQd2MdXNoben1zyholPVxRUOKBNJ
CUY/kUOUKswj/Pp2kRvhkkzpjd23z2PS3E4dql9LKS/lHHxPCJbfzMIbXWeXGin5NrFst+hxXBsx
ZlfC37Gp2rVLfvi4NugzgfmDPpp1PlC78FUN+oGuVgE5GS60LKWXojIebdkPVlKeVRvqQ17oB09l
SMr0FNBLY/kbl33H7S+j5oXU6qcihDjZy0Zxgew3ulAnR9vUkm4sC5qhyIQd9u95tyEHnMplngMi
DonsC6Z7Z/iBkPOb5Ps7sOOFN/rhZdGPiOeKxtMz5AP1SzLICPeVFZvGtWkOa3W8S3rpxvQxEpjN
MQ6bC4qUUSwuyy6+RKx7LfzkpsYA5giWSvqzCy2RfgRqYW1NXTiLTEUPH5o4woNSvObyeBUCMa+L
7IeBoIo7aG51PcmxceP7gxkMc0yoP/BzagtH7jYa8ixXIdLRMyXNp6xHbIaKtX9Exupldpt7HZZF
SM9bJLdUNNPqsUrAtcdV86WwzB1mgG+QjdAnFV+ZlnvLzlcBi3jqDLdIl5ZwqdNF2sdXhU4esprV
CyfoKk7F0U00iluHTD8AAilF4vFCG+WrIAsRlxX6bY++rmm1Za7oT7jRv3VBd2PMum5NDZEmpTda
ChOMFDe3BDDa2P2yaMPnhI0fR4+db8+t4cGwVwheO+yvlKun9Knz263VTas8El/0rjoWUXxnl2Jt
zPX1AsBkaShXFVQoXLwjQqEhybzCMZ/VWrpqevshd1B0ZHn+LawxyVvCvxkseGyTHHk6aFY3LaPE
Nbt2R0TkqzUMlNtTyGp62yzx7RNpCD4g1upsD7PithGDdNHXMoQDWA2lmvXrEFs4lR5QX4PkYSKm
CJ7Vgma/JO2zLAyObWE/kXtK32X6Nsw/OO/QOuvxJrebSy03ELaoX9UUXQpAyqkmE35snPxKmwHe
WpcPnt0F7T5t7F1lFs8mP8ptE/QywGEzALXozZoazCwBQQ8j9QVEn/etw0LXVDCfJxUUls6bSJLd
WBePgPmtRSCKr5YyaRvM4a4UOM4ebY3jyiOe27SpN1JuU7t2uMI20UgptbODoweerGZPPS7ltTNZ
u9YnrFGr7yyq/vqAxEuxxHJCokb6oyKh2SK1xldF7TUFMVNTUn0PshKTilXJXuVAaYet73uVcOjH
9NJ0q5fShSkgRDCzeM2tXt8bmu9vBBgZAAFpMe8zXoJKgUvplN8cXwr2BHoHMNswTnSwJVyk5O4w
qY8VSPaaVeVlkoRnCxQebz6XV7/vLN/Wnuddz7v9poYSWFdmRbBOFNtp2KLpDKFfD1WFT0GspIJZ
BWhuhVvrfznOyVZPwjQfDz46igKmFrJMRDrtMlbO1hE/FBlwbOL/mt0sCs1P52T/LEGEDVUfgqBs
JA9isI55Grwiqo3WgxK2nurrjsuqdjFGPNOqQbmlydWrb4Ak+/WNnfdw72+siu3ABk81byrYPbzf
yIddI0nBZFWuPepXmR4+9gapqLBP0envRru9aNN8+XPI/wfbPNzR3L9fbfPS88yg3//If/fNOcWg
sodJpBH1N/PV/tzlzdQfsAU2sFGTTR0P5s9dnvWbCkqUtjiQNELf517+n5s9k765Iss2+0WNLTvA
8T8jw/54yQij+Vu2lq59ONQyKxSclj8V45gIT0pRVY/JDsk1pAKpvTadtLkCP/JCPc8lER5UWC2V
i6j2yVcN6qtptA/ZEK8zRRtem5zGcKFYPYwNzd5LQThe4mNAeVQUu043X7pCzYF0+Cka0Mi8j+1m
j/BmGfZ41sxU9XTy5SQp206dvhqQXPmlGSIra8E3IgiUrbvBHzBq0THvCmdli2JJbMLS1JHKSerW
tPiMcAsfY5SRAxG0uxIS8lKxe0xfarWoJPNemXL73m7shYOlPJqsvRyxmXJeGkm5nnI+Myaa6Z7C
ZGLYW1npin0rCO9KxvAlr0tt1aeRGybVsgmfIn0vxcFlxZ8ECAwABsy7AHK3GmxtZqHjK9N3dVWy
X4Dm2Fn7slW2lUo5UTI3A7d/IwdbA/60cNStHG7qahYVl+1ageSxKKVo0zcHPcv7TcCHMsGo7zRi
N6aR5PqZZnoTaCcHHVJXxIFLI3jPCuyZCdrPeOSTlFXsDp26cO0cN3yvQLtpkNeQTT091xopxeN9
qkjCrZJoyYxc1LWBJBBsEKwiWgLIVothPQ7qQjY3k7LhXLjqh295KC+14IKYjZn7cmflcF0z62EG
iBTDiEF3Bxgd9I1KRZtzamAutZokHOpMIWq8QKrdpiRYM2URlNxpMq50K/d0Qky6l0iRtnqZkjRj
wqH3W69p2Swbqxr3miJvChBAtHhDTAyhwq7e7j0T6biP8ngqLqvGRJfagWlfNNSHqQ+8jPW6TDZm
eO8UO4h2xLOEblvjVy0aZ5W2JfXIoH0QWRPsplat1r4Q+T6pML/oQ64vp7hujsqgNJdBanQHegHB
LmzkEZQL27ss/W7UZJBhW5OO3POXlhoF24C6p4Eu/Shlea1ZzfdM0lzdiO7tKciOtcXdpRZvg8SO
7tqkorALD9YOQq9sKy+My6skyzI0u4kD9CNTvKGkiIXjNQYJwzaY6C1TLB3J/87mEzGo79UOSF+i
oDtPSI1XUQ0y7Halqt3OyWYVAS8QjKjw2VLrZ7XrAMvk1vfJSW5zrdlVnfY0DZOOtQ5drCpPzqpX
dWIsugCeii/djL5Cj12FkAU9vsx2LZb5gYeqa8vMLtWFFTTOdS6j1cuhILvD0EEXgm0KPzheBzPv
VBrtXTkTUIHbhwiia9SvdrCm3/zUR9NBT31Itcq6mTmqVZuyZaqTXZg5W1XSVnbmXJJttBCN7alg
WMdRQ0sKl1WMJh5GfafNxNYCdGufDfsWlOsQfFf8QeCoLQXzFjAOdmxCMqWiuYgaWLDTTIXNwMOK
CPyG0iY3clY/VDNBlo0kWXlAZSt2SY2mbPqR+r8zc2eZCZdAym/CPv7eAaZNa8I/ZlKtmJm1sNTl
VThzbANw3QtTwggQFPPL1G4ToLcN8Ft70h/S0ASGS4pn5nh9OpLb3nU9TX+QS4u8su2llTpHJevv
FQl1n2XCeKjqRQHzonZ8yqUA/Z08fJGimhwmh5ehN2mn4lxb+H4oNkXtI6EzwZxkqXFpsnVfxVpI
VJAukMS2ZAlh8wRRfAzGjrXGUa/9KXpWE8JYioiurJVBGm6yEs1Flj+oFe+JEl5gmVsVTvw8yQTA
5LxSih4c0ir/QWuNgyasWdOgntwOC9JjJ5a+HPtpm10k7XAstXzjg9HxrNFcN3pPnIyE3J6woGCl
ThinYphRC8gbwutGIowmjTvhqMl0YbZkTCnjFC5MqCCeSKd7PzFG9Eccb2FNunlnYDjVW3HMs3Dc
B2qP1Cp1vtoidZPqUh2TV638gQsgWWb8CitpYf9b4R0h7zs1yxG2JOjB+6DiLR1vpaj6nkuIuyFs
b9tcvQKUvMzV9MJo1ZsYjfy6oL/nsZ+6KqveJJyiV1aJ4DWI0cIvjEIqVtEgAk8pE6S6miggU+vG
tpZQ82Q8PeT+Gnohe0n0jnyL8PpC7uU/tlh/++X+sF2eU0CQ280uLNky5uLR227OlNVZGMmgEnTU
zBZgYK2Nt3Fsnas9fygGnYwz/443xaA6kqmLOtX4s+gdwJpCU0vueuISOwtpaoHVKPD+cavqZNCT
LWs15F2qcLIkpRdea0q8ZXrGav2xBfd+iNMg4DKROsVuGGL2yFqsyfRFluEqItQn5/Wbw93FbbQ6
V8uff/m7zfjPYUmv12UC0NmOv7+dyVSi7+6J+ZIteFI2a1R4TPNNXF8RyLB+szP9Y7P39kT1sap9
MthJ3wAALHjkGkuTg+B/R5vRC6n5QDP/mVA+bgrrzFHj88ny19WdTMokgLvrzwNGnUnuHQwvL8jO
2kc/n/p/jXJygqvyOtRVWgSUrdBD7UqAu8VaeBcI18x+P7djCvJQz81J5UND5ORuzjvpN2+CNgl/
DAeGpW+b26he5ths24vHBTLxhVG6a3Ydy4qo1bNDf3Zfdao1smZj7bROJ2td2PrQze9Dtvg6t/Tx
qq+smxpPN5Est8U59u2HZiVX+na4k8do+BqXavLOEzW66S4DQDb+bbtVNz0Gy1/P0U+OH++GOnmW
YozCUcpBHA0W8tZGurb5uEuVf9Dtf3ru/3lR5lxN53OqzNX8t4/PIZSGnEouyhDXvXmllFhopPD3
g+8/WpXha1m4Y1HEc+R7P4jWFCmaFDbvpKPB2iuWIypU0wnP3DVY1fyh03UEbQeWcZIcOQeeXI0t
j5MVOxjvI4FTNKvCq16Xr/wsWA1DC+ww8L8S9Hg3dPql1PdLB7J7iOh0pOA0USu2kBlMCaBC/TLx
S2j+xcLPCIKUViGZQUAWEQmM6WIckbTowC8omFz3FqLYUOXEUVlGvLTHJysZQTLja3CBVvSrLmr1
fWCoi1yQctduCv2ZNsJtmerUKptvQQfDEcNhgK01aMwGogeVSdUHuDETX1kOiQU3o2Q5tshZu/jF
h3qBy5kIQ8qi0/iYwRKwjOFQSpzm7K7m1OPgym0tGShIgVJwXAfT9FhFXbIJsfxt4liE+0zVH7nU
y6DWm6Uwi0Nq53fEwO/0mKD7QL5rJfs6DxkBIXM46m4qwpuIgmNg3nQdYZLytS2Nt34KWLK4dkaq
ydqylVQSXmQOkQQjUqJClOsp1rzHUF3bTnZTynexlUFtzmA+FEO9NuwVQX9RT/bUuTYqRLIAf20V
4Oy3BJvrAQZhsPUlf60N2oEURW9MJS5KXCkZlhUnEa8UCzxsTjsDwUxU6Ut16lblwJlTCwsvNirq
dMoVzT7wTPllROq8Do1XIy+R+uRx6rkheULiFTFEvaWsE4cJ0ddZsaoSLp0FIVgYtTQt5EK+GmL/
wi5GHLQcUysaHSrb4iXpBZWXMcsJqJRyt42mLe/tA2kTxF/IYZ9u+4DGRo/tb9E6CrXKmSuOAORJ
wHxsixr0Ctk4BdvhasQy1oX4VUUgjq0CYhW09jHhII9wqhYeKROTl9bGLM623cnXngUsV1MaaaU4
zJ6CiDAqz4bzVLXUtUwVSLCzEpTcFmHl32uTSRyydsS5vW8j0qjhJh+ayEBRzF0u86/OQCsh9nFy
2+QnYFAq1GVXJNPaiKUvfjJyFtK5KkcyDpFO8HbiTGjSIu2yTeT8HrorJcMCQ5JC5lmc6LOenBDW
YVqhRc8PyFvWoy0n18IkAdu2Hn1lTJZT50+3XdX1e3nus9h6S0NBmx6hJe99JxkPHaSAuLEOgqJC
mCJzVozkaxYpNqdgBS5R0iyaEkgRbwSdlhxftnpp+ilJBBKIHAdEcV0QG63x6LYkMm7b7Ajz5Zja
j7QPXVrur21DTFaDqqkm8J4gpuk2r4IXIs1mI7+2HCvistppeuj1XizrEVAMzUJqNGEJDxklP+TO
SgLXDCplGKBARcRF22CNdHB65SDtiGS8G6bqujNbpDxqF3ZQc6wntbaPTWXSVA/8ay11kIvK2QbA
o9gVDu4Ho2geZCoDX4PAb1e9ktvEQmP5C0lrI+WGrLghfqjAMIwB2mNi6hZCH29YHdwyiEOvKpOb
X3+YPtmo2ShJdU2by3fmbGp5+7lAhK5oZQceRgluHJKvODMB3xHhE92jM6v5Z/u0d2OdLOYSQS+p
UTHWLNhjAWKjVu2FB49qRbfujEjrE5y+bGvoAykGa/SLjZMr67QoM3y6g2i8QW26BKldS0tjqdPY
BCQ/bsxl6YlNe2ZrqH4QsUDRfzvsyUWa5BtTECQTrpquDikd3ZmRR//BC7ZmcJM5T/IzLZ+fBJBz
Y3+y2Vch/IDIlpHuUG092WWk1EB9CZoXJfCN4RC4M7IGE1liQYQmv9iWb3KTaJ7CmsNwnBn+wgft
3qwJ38s7Tq6+6Od0v3DbRBBpfz3RPu6A5t+GZ4lmO8/kFLAmGZMTGSn3JR2vROqFzRZjSSiefz3K
xz3z+1FOjnHExbWO5IDvbU0oDBXfnGzVVY//u0FOZlajtfQ65kGStrwplPZRBpxbqcHvyah/u8n6
uBvmWhQgsXRXkE6cJmGGHQ4w0TOMhemwTsBX53e/vpAPDFfeDcvg5dAMigz862Syyq3Uh0Uk95wO
VSwC2sX8TkZrZV1vm7XqVW7knVPUf9zRvRvSPOkXQRMIjLJlyAYaF8fD5BFlFqXNhMBIgo8edDtb
t3ofkzyjHX59uZ9NQUOjzwA9ZpZ8nLweFXznyWDBd8VQUsCbltYgeyWaNqxFvx7p46rKC8j+mMK4
zPZ4Tk97u6qm7STnUcxFquO2hI8usIxblBufJOfHr0f69J1/M9Tp/ez7ADt5NvVukQsc7AZ1tLI5
BjBOB/xoRpe7JVtE2ZddoOIPUowhebCcA9bhdc1/cKO6f4rxQP36Z312q8lkkn92Om0oPe9vAFFG
ClkpPSFMIc1ohxpwK/aQhBYDLuefQ/0/aMLRONXe3FbvqXn61yto22Y8PmWv//Hv/3xiF1KfUVr9
/Btve3As4/Ic5YzcR/2rB+cQmMEHXp3tqwoKqr96cOZvGgIDnRg8Km38H3mUf/bgjN8cfKb04ExY
dSTx/SPB1YcpocnzSmOZLDYKmquTKWEC+5aUnncCyYbrS7chYJMB4AOfhDc36ZN60M8j7rtDIyNR
LOSK6LXPIsv3k8+UKp0krrZHLouzxUVUtdUJx+VTjMEsgA7jhs+X4XO6kpbBVl3hunCHQ3PdXTtf
OvZyJLATlbc7FkherV2zPh+j9FGPOP9CDlAGC7Cp2gYP6u36gPk+dyjF9j8rD7Gz0/bNpl8R1hpe
/A+sNyeDnSx7QdtYTQKzib2r6sU0w2POJU2ber++7R8+vfMwwBwdcoTYg5xS1uzWGuVKh6ihSNdt
uhQWHpftr4f44MPXf45hYr7muc4Wlff3bcxrQ9gc42iykdzWI67SPeTeu6BWOVbuQo4ncNfJb7jU
iUYkKDIjxVSrwt0IgccS2ksA7OKprL+ljbU1qmJLBRbpjXoR9Q9C6q8k8i7URPeq0NqYdFtGmbbw
UN3UsKcSPPl+/8CJ+58WU+aLwqgwv3+2ToPx/UXBne80P0KvMwfEZHJ6IYMJlE35zIb40+fzZpiT
rRFunanXHeZc3WiEL1Z73yaTdmrPVNVA8vJ7T14/be70z48J5/vppiLVU7nFMUqkVEtitXAu8zxE
N9iyAS7n8EugIjFdvCDaZe2XUFa8XBbXA64t1a8XWXejdjRBp+lghqgfdUncmNpaGF+GSXKRUnsW
lQF6Nl6jwK5B8iN3M/9KdqfuMlPui7jB1z4+sRiuUinbmJV50JVyq/gAtmTHNcWuk0x8WA7aOGuN
9EYrjIsiMa44QW8c/RlPAQB+uC7TndBt1xfAwMaLfiTCQhUXZh9hmO4XozQ3cMjLou0bJ1sVlGgd
Uf7Q2y8BeYKO/wQ0dNUXRC7PhLPii565UgGyuqNtQvNzYSUGbYzI07DTk7elKV8Scw1zcVlO1VKC
K6dYtMlqbP15d9BhwchEcI1Kvjds9ctIMF+lRNvRuATZm24OoXNlB9UyQe7TdyipqH5n/LOxeJHF
sJQV7OGdT7z1uhq+B919YGrLTrOpo5DFwGTLtGEbi2lbQzazzAwixy24v2sf5HKsPLR26qlSKNGt
fxYA0iAvof0yNrSAjoBTKKSV8ldS27d1/8UZxT6UQhwC2lotb/1+NfiFOygYFWIbAQUYmvjVkjKc
MlCR7HFtGoLqxgxo60ec0eHMcZJ8dZc0xqPRVk+WSmTPoNzgIvJajZBgmz5XrZOroufWnP14N4zU
ofJ+X2LBN2vabBodtqlEyQon4CWpOYwX7LwgP10YkbExuoYaWNZ6PrgWGQ1i+Nh1mddTYRvA/NRd
6RX1UQk3ASq5Tl4mWXsny9qXPLXMe8eq7jLsfm192acwE2cowcCj10PwT0+9832wvoFo8mCHK4uh
uTBi8sqCYWflm0Bch1OzsjoL5mXFHbKTcaH6OcU9ae9MP2BxVfZTHBBo04Py73TiZAoSdOTHWEvv
J9/ctOhhY+plgUVvEOVsMwKDs0NHeE1DQUm/ncDv1PE9kCLf0LZqF+0libJEkHhWXN/J/rHx9yVS
z0GCQVqMx2YKtiFKtKi4yAu+dW3oxqQVVcZz1OMwH28a874fkI2yGych87EWEwRIz695WNX0XSZQ
UiCTK2hCalsz5Q7qOtiAzpNqBM7afQN/HARMUrmWQ79fsisaqn2me86cra1xNrZLTOPEFo2VD7Wo
uZi0fGUGztpEMVoTWtMMdwbApEwyCPOOt0mRHu0pWiU+quC8sA9+qfKKtipQLD9dowB2SP2U12Er
bRQ1PgoiNAhkmiWLy4QKnRR+GcLbPmHGpt97e6MrTx3BFXYUk6J6MZabVLRHSyQvkwp0KgPEtI8r
8hSb4Qd1py+dE16bVn6f+pvRhp6qpetUNmi0fusTmvJBuxp7KnFpS+Okju+afNhgNF8LO1pZxegF
vuXWzqatjzVWMbOBfAXsDjwD09VspIUfjqh5oFxlrCvUV6N8k6tihxD9u5rW96Y9rEWs/yjZ3me9
+QxM4cqwUpJbsq1vQVbLm9UIhp8HO1bw0XKkTNcjWV1hdiEZFbNagGnoV8DhFiqp4V0orUgJ28ki
iBdShL4g4+nKK2BbixFmVQNaHOXGokyVJbV+8nU7VqqOVcA4WMZI6LK4ridK5WOxbANnaRntVo72
JLdh78ehSrOjN+pVVwe7knVJMpwDldEddCxP7Z9yTXlOo6upSneM7cEt9qhpQmNoH+wGSkgtu01X
XBQxkVHKkxYIitosEkVgrLXGeI6ZHATKegEEFGdUrqbe/pE46oslN8TBmI7rly3gZlEcG7U4KjCX
FPPOcZjr5BZnwHsg2jFVQhhGuiegYdtCbE0FBKEZN19rcJMoYN0xl91R6m704D4dvvsq7QKFSN12
HznZtTGzzcSLRYR8h3QHuddF0iGCAJOaxtna1uA3srtIszmMZ1rGKe8FO18nPEgOwpSeCw5rV5Bw
o8UXUt+uGmhZdnSrNe1OItVtofuRDNtS2YYKFXsTcF1KXhjhhx1bZjRjxLii/7KG6aBmW2msD5Zz
y35z0Tk9hR8JebuGOsecPF7Dy4DFFfEkOmdVXsMA4yhwpPKwU0R7GQ39Nz1GVRAPhdtK5TU0hivZ
ttZRay51gpeKNF8YwevgvORFuyJAe9WBtDRMw81YvVM0BlIcgQd7GiUhaDAUrPa3WVntoMFvJ0jx
sRwe1A7XWGYbGJ5pp3fJzoKwH9YNorBgHYXPk9RcJHr/JVJ4Y0PWojbXv0o+uZ5Kd9M4o2vyUvZd
uBKhPYcArcKIvkEZLq32KBPf6+OabmGOuggUPFmt+fpC0BrMlzSLHh2S4kY/fa1JlVdT5cWu60fk
yzakEdos9EAA3wrhtdEmVNNZ0cH/yiebqP/WB9LW18aroWe90g0q/nxbvKIk+pp04gmgXasWHsKZ
pYKEozGHO12hcTCM2Woyin1QKBdN8ZxWyN51Ej8MXiq+Fr2ZrlRqrSXvkRUdAzBYSnGdoGOHyxgF
e0rTsMuuJoBm+rgRiWeH38p6OXSXrHNDyb4ITF1hb1V7FovZj0PSYTFNVvwPTOr9CuvknPcmVh1/
wvVRHpo1CDDLIDeYrLbao94+zR6PStlGfISE/pKEw8Ye9wRTLUtilysic+ot+C0E5dY+7ApXatlW
mVujSz2lgTc6ftFaa9f1zao1r+dUPRt/BKWdRd3+SGV9r8nZUgna+0yyl/NNNjhcoffajMZtqV1m
7H5wMITCNTAKiLHfaXwUJj9cNnzWcFdAcL/O0eNIoSBqoOgWBoBs1WElD4x9GfpeEGFECUgiE1+E
1pMqXWwSi6DDXnNWGEJEXexyM1pPmvRNtPK+LrDYw6hYKT4P3emWUQjPV7/FArlC9r4Br7aQ8hs1
qldTdNFru6n7NpnT1oZukvkTn1sgkWxAknJnNoSqo4WUFBOlD66bnBT3epvKqOkJSWUZIqKN9ScT
D/KuiY0Lg1tQ5F8Mm4E5gTh3Wvo0DHwEkoOM5E9wJb2urUNAjyP0lCl6zKfY04EGFCZ2jSEzAajK
JLu/BJHvOqZ/RyY6bIFu3ZTWUim+4+5ZgeAgYcs6KIXsKZD2ht7cDTXzfXYN2MNejai3NzfwxIAx
eES9Hvqs28tFdZnSIcvB35nTDnvBurOuSoATji4uzVGsCK2ITOVAqtElWu9VUYRLuDsLVR3Bmckg
plXCjPDFSzj4xgc/GL9mcr5NLaLLoQ5x5/pUXmU9B3GpfZZqjAMK0T6Ksq3r1ssiAzfFPT+v1enB
AmCUZ5+yPGs5WTfQjCsN4lL+ecQU0I1k1yCr28lav5HzkLxDjWbVMiEZLgm+qQWytgyFZhJ7MYg4
w/bXvrXrmx/TiCVKu7Hy2nPsuVEYAjsKNgrniJ9H1P9z1ah//1Fp2r78x7/J/1UpF705i38oRR2L
qgn/5b3m2VOV/OvmNYiK/NM/8UclSoGVhrGVzr0G/oeY7z8rUfZvJA07cD/Jv+AMT6Xqr0qU9RvF
aGD1qmqRPcu//VWJMn8z6BogL+e/0il36v9EDf6hEmU7KJJsKjDELSuGeloQaaY8BfKq8IXBh9Sz
imubLIYWVk5naiLzX3p3FD4Z6eTMDUQ4qcEYo4COfGkhZmsU3KjNmyfxSb3rYzXpZJS5Gv1GsTNp
epyQCa+4BIH663IVruSrahkeh+VMcjlXwD93TSd1PLUYRwI1uKZEIBg1yq1uN2du26cPCAsHXQ8q
ZLZzUsBLUjF0RpEr7tTarxBxcSAFPRy4dDzE9jmoy4e6CHfvZwzHDHin/Hly9xRHcOhSiYYrbABq
jetkeytQztQkP7tpbwc5uWlB3RDrOefPmdJt3ny3z2rgPrQduQrqYbzGFiQUimPv54Bi5E3Tg7+k
iBTflIb11bEhlgFLJ1cUnnqA6SzxL2v9zNz77LreDHsK0hoNxKAdunA34BwZIAhSOIH8enrP9//0
HeKNJy6LFpih2yeTIa+Iuel6hrCoInTiwaQDP2WHocEROJ1Lzfr8ev4a7GQyNFOlmWUzyW5J2Gyi
q9sxK85M7s/m29vrOXlSqW8qYVNzPWIagOBp43UKSRqB9Zlxzty3U2OWiSTFtv1xnnIARvHlEM9l
x1RX8O1CfNE2uBTPNNh+5qP94lk5J7ow4Qw4c3D1uAnhi5uclahemZfLaTcLBs9rFc/cytOGXhar
wZgHDFfmiZv0C7h+rT6dmX9npsRpG3ZqClWnWSgjhnR+0HQ/Kn2y/PUU//UQhnxSAa5t2pVlyHXY
cgThlk0zJblzdKyPxImfS8Sfc5vP6fslgpJUWCUJFzL6tOSqV9mcClfUWrbBsEgIrDnu+7Dy2pyD
f68kzTqSzWyVhfDEmxRCVRCAu61Xv770Tz9ef70OhnzyxsVRHw+64Fexczevx6W6zFfZulz25AZ4
ZJz/j75fc4g9Gay0K9Sfc/jN19JswoTakC27vtVtbEVcS3Ww/vVFffb9ejvEPG/fDKEnmpaUKUPo
pCvH6oC4TrkkHDtVzt29D7X2+Zmqsgqrlg0XGIX3IyVTB+251sg1XcD2v8dNWm6zZbHGhHMJcBI4
4ywRPjNd1U+v769R7ZMevtZYnVkoOq95tuzgFiy8ZNqa16qbg3hy3AW6zKVzb1hucqHiziHXZ1YS
nJULf/ozdItGJ9Y+to7zf//mNlMoSXGj89rMjAOyrZApU3O5spZs8tf9tltXB8szz1z8/Ow+LHE2
RgQbXYJDn+P9oHESxHZFq8uNp4LUNCs4TNpwL/vjGZEJbuBfjgS55P1IZpA2I4U9VJ8BR2UShWeA
Le2spDtGmrOjAI7yD8uZFdxZczssoEnQ1Ec1oqhojxOOIAUQA3LJdGzipSHK8qqTGmoEavYaFGX+
UNIMdM02LRZRxCTtawPfNyUstK/S0Qykx1imIGZHYrhqrJtR5nCsEp8kFKKi8/oy0AvyFUbnqzJm
GzS1RPml0QPr2MHvnYtCImFNHa/aQF9j8PJkyVnWmnjMtGIpKnbaneKUW5HNht20GmhhtMGhm5rH
sirW7N093XdeulwGHUG4yuQn94QvEAp0magyB88yuwks4zYyyZDgfX7tSirWOjz4JC5f8sEiWsQm
HjeX1F0Y2fdaqVbbcjQT9HRlQnOEmzcolUqggb616S0IH7a40zyoUS+RP2cQ7p7ocUBC7jD7y2KH
XgBmtLrL0jlUIKOjOGe6h4MrAlQkFma1WuhsuVT7MIYt2ZGJvM0VauJVXo17lLlIIKuecn+aVTN6
VQLYrGx7+EuLKdXKQx9o6kKbfWv/xd55LUeOXdv2ixABb14BpCWTpkhWFesFwXLw3uPr7wB1pE6C
eYlWq3WeTiiiHyQ1V+6Nbdeea0wQOBBVqTHNfoVafq+WXMlIIqYBvrztEH71oThYmnwcK8OxKosT
q5ztgyChJLPZxrmBl5ax1TWP3EFGvk8AF4UNjNQXsZta6UOYGVdTFN9JAw4zGBwdjKDbiA19SQFK
UlYra+HH80VfSsUR+5sk+BjFTXWa4GyYyou8ukevBVlMyqCiaMsrCZJnm6IlryS6VvLp40V9LcZi
qRU6QwnEhBgJywtloLWJF8WPj2NcPLP9a3HhpPR2yhe+Vxc+uGvHk3eK9OSZn9t6L5LbstYcq1da
84o3O1s7dSSKVSMTaZROSY4nwFWgPHzcmIt701ljFjt7GGsJsn5CdFv9mGEFOBznQo41c76VlsxZ
g/NdYPCCesLkmgOEpG6Vdnqu9HFPDmFFjXcxjDXvNMjHZlzY2zBJ6lk8/g60xlSfvAwez5CmO4A6
tf1xt108DJ4FWmgcrLDnyGn0nNurF3S4DfZ4Hwe4+F3OAizOgWLt9/G8aCFf5DUII4Y61j+pmUwi
T7ipUuOmbXk06obHj8OudeBy/piyEIojYQ1v2PQmFi26fgXRYWW9Wem+V33u2cCOzVagCpIwgzG4
apLzMBmvhFhpybK4TbOKwpxyQkzRCzp0LCmQLmbt5uP+WmvIYsCpkVzVk8A44IljGr9b2cvHf/9S
KyiSmIXfioZFweLv80Y3DKXOvFFRZDfGUeE9vBv/wkc/DzL/iLOvoVMtG+TC/DWEF6TtdiXeMotW
BvSlniKVCL8BYwYTp9O3QfwiTqJGI0gg3snRd9BcH/fUe9Yjp+zzAItWjFEyBHB9OPMd9N/pZtij
FNkFV5G9fqVda8tiJ2tkNQz8mK+SVKfavFXrFXnOxa9+1leLRJTXSr03FDSlrCnjgUzcwBqM7z/u
sJVGGIttLFEEMTLn/tKVxzjIbEu9+zjApX3y7IPMkLjzYaVhBhAXMgHk0AmFr1R4tEC9Ws1DRxwc
Po610mPGYhuryqEd4DqLjqUlW6vdmRN8siJfGcMrUcxF5oRS76CuKBhHFo3vt0ABvtKccO1aqQe+
+GVIEJJcxeVcW1ZYxnrcl3rdkcxINQAgchCBPpGrzcddNg/S5R3J0KjIpizJem+4WhvG/yxdmOOM
4n1FqVMsbaZ6jXA8D9b3cQwiaIaCsnuxVXLF7yZpRPtltngZ4p3sy+NtAKwkGiTDxspyBk6sLQaX
u/CPoPP/frak5RYlcqVJ0PEY3Mmbcmds4mv7S7eR3QCUZLmSYX1PnZ4XH+S3/2zkYsbKoYdn1RxP
PYWf9WOx5SUWQJ69m3ah8wsUbOf07nzDRttoHKo1Er18ca79EX95UpSlvIVFM8dXwOUFlGYBRngs
J2G0E2m+vQ0xKEEsHkthUPbmxHkisq7UVPtU8fYXDsl9ii4vnl7MwL8qy5cpEK6aBJFt2Ad2FEu7
qOVmqxgoAHDDNOwAtM7Hw/HSgQf5ssR1XaWIdH7pOv9iVMM2kScw6BVP2lUiTxaBfpDi9C40Sjy8
vNjBVS+FprByTnh9SHo3Ps8CL5YpTAZzNRjYwtUTjje5/U09zoVIylXg6q4P/o4ZaJeHZAM/4q+s
WmehF6vWVKrd5CeE9vIfFOt1lWJHa0LrizPhjxjLNFAqtMaQ1sSIJ9Z47xrG48cf7n0t+jz2zyIs
zig59/Aw7IkQHNLPcu8mjzPEXH32tvm1ab+IW9WyteNr//2VHeYs8mJpybHq7iVhHvXgj5P7yhRs
a3ApR95MPz9u5MXF8izSYpAYdTt1fj63kcqUNtnLswigPHmrT0SXVkss2UHO4e8NSHVxtMi6XI3T
kFc1dafZ+e+vc2Fa+xS5c9IudJRd9bnunGoXrcyC92V/fMTzuIuhOFDazZ2cuPAwKcSbrVZMF0fL
3Wy0EqxEez22vplzqM8V3ZLZdyRdNZd7AldaiBc8JjupnIIx7U8grELMktDcKF9M/2qUf8ndPkfI
3VMhNrSODFpHVa+xPKTU/GHABl3CvzSJT1b7XKDQipJmZa9/v6QvfuNiQVIVnBU7yiS4GWuKY9mC
ffJ2RHJTJ3RUCEk4PaduYN8/kDZd+x6v15OPemgxDoxSLyJjIjqQ2x+IgY7Nod6FJ46Drmc79o38
Y46+Xvn1brlYtHoxDvKkm/BOm79MQnq2kjeAyT6eSu8W+jkC6wVMXxzmwdO9XejFlFJasyPCIKT2
iHlvBovTOAXRo1R8TpWngkrqjyNebNNZxMWxrfKlvhFwkXM6EQXKtFW73/9+AOpyKWHlKKW9y3H3
+tRlynzE0bUbLbwP1b/AMkGP8UeAxVeJ+7wJzXl7h4skZlu1X2nA/O8vRhuHTRImlISQNVk+rydS
OIyJWJDFln+FXr7VzRoU3XOIYrVBRfRxb71faywRZQcvIbO1E5v9ojVWyu8wxpDuOmmWXR2UffiU
XLFLWOwSf6LIeN4G3rXOxBQQVqEMAHMxl6q6LcVCSDgM+vcah6FOvI8jDQeXwQ5j1JuWYyonMT0l
NW6OgisP08pR+/1bDC3m2Z/XLElHIbOstlCKqsm1WS6LZRuAPsyim8c6i+9KZTuNre3LP0vKG1MB
wRYlEJOEIV72MKUvXvc7GB8KtIdKhbRyY1Gg6KvflWlfN8+l4mqCvIsAmH38gebNbNlfEEOoNqWc
Hl7oYuWrBT+OhaJihmLJF0OflZXZPdxYWQi0ed59FGfxXdRUBKVnlhQ9brzdcAjtbItge3PCSdr1
N5/0g3lAubzNbq0raY/JoYtBuiPvHziR2jeN83QsnJuEIvH77FdwjF3Z1qjYttz4y8fdcaF6cx42
f/THYrzGahWCJ339neNmfsGyNtInsG22tBH3GBM7V26+cqhSLo3Z85iLC0WLlamQpnyDtPcPRWts
U6twMQl20vpn24bbNrvWqIJoOtlNVcXpxpZXE3x+KmV0BMFw8wjHG2zc9epIOsGO2V59JLlmyNl2
/KLIlZNq3xv/VgD9n7S3SjXfGH5Jw7MRZW5iZc7HfXhhCT7rQtKzDIWz+1hvwtRoJ5rD60eLlDXA
pfbjCO8OTvMU+9dHQnv4NgJnDdmsdD5SVfqOpj/V1M910YMX8N+YJkZ7K1/oQotQulEjTzILONsr
FOesRbqgyw22LRSxt1QdgdhwBz8yVhaOeQYsZghcVonSIRJnVOYvRh4SIUUepAk8gpluM9x8kd4/
TamR7lXKQVd68FKLzoMthlwoFDEYIYL5bXRs2ggeZ4h778ef6dLij28rr8EWXwtp4WIzlvt6qDXP
GF5ZZ5Mr2dMeE0IbNsxmvFpr0iXQw5to8ttRMUJAbAaMFqFZnOIXYzvt9cfEZupqztMDtQP2g7nS
wAuLJ46v0HJ55oTbv0yrKV7VG2nl8cmyOzX7NA5fojVTrbUQi6GOH2nTpxGNCtBy6yg/cv0lSVbu
Vu9lQpZIFTKrP3sARwJ1EcVMUiEjvY3BJ7ZUuhNts/4nJWtwK2yFu3AqPylrR8NLg+NNzLnlZ5NK
CIzaDMfXmP1mtqKiLiW5GreiG2+FaFP0Kx/rAluBRlLQKZs8elqauZhgQeMliVwX+OUI+xCv0Cd9
F+5nklqNUAlz7RMMym3mrKoi5s5bTGzUCVzwJE3HdctczDVPm7Bvs+S5+nmEoRZR9HMYTG5441ba
gHGirm4l1/BeWQRzjPnLuZuTJAvlfC4/69u+7gujaynRkB5mlBrE/J0c7sD6O/qW6oUvwvW/bzQ1
hzSoLtX5Bw8Y84pzFjIfi3AAMDTBhQxvu7TYd/VXg7o9yg1Cfydn2U6L8ZZ/ENfKaC8sZW8CLz5r
U3ueVk3dxAlm2lOSYOMUsTJ0LkzCNyEWX3DIvEEdS0JoqrDliMkuSq42XRHrXbgsEQWhAMoRGBXm
4qNVFtrkvqypM+ECKO2rq2YT7Kvdmg3Qpf6ateCU/kkGOdrFMmmVPeV1EWHmSich3hX1Skr70szW
Qd6oCLnZ0eB3vR0KvlVLSqjEPJSpHPZm+bOxocat/zqrn4LN2v350ur1iiRlOcEX3lzunH8PKvTS
mJg5qP8MuhgTf5WDeulrnYV57euzafVXiKTzBFmsT+fd99q9ZyH+LiLp5Zah+J8pRGyei8PBX2R2
XppUM2vqn1EWY/FPwTNHN3XX4ZmXu/WPyHP7z7r1PyOuXh6NfwRbbKaraFIc/9hW1yoPLs70895d
rL3/Oej1wiF5xnbiEsX7LwfYxUFlge3M/Ccg6n8O2/n+jZkN7TzU4vv9JzDSiyvYeazF5/sPOauX
BgvnVpZ+C7Em3fh2ZP69RFIodrLEu+Ny4v1FIunFIThLh0FycXjVlkfXFmAPdmLq5GRVtImi1Knx
/BkCCPCgx/tbZNWK9GxaP1Poucqa8ORS6vZVuPzP6ItBgs2K7jeBRm3k5kpD8du5lDPurc0Bz6dX
Mzvu3n9ibbl013kTdzFgINi0ViPQ6vlMiVnhg3Qd/cy2mIpuPHWjUfxuC7tk0+6nNRXMpfzWDHvR
LBS3vN8tSVIAVyeOdz4v1ry+/0h+Zs/CF2j629jpuDBMG81BffsIB6TayF9RjP8ZXM88QpdbFjZx
MHVJKmJxsxjBxVgkRi5Hs/6DkicbcfNG283uuWuHpUsvAxAL5+vCrGgGEfR2rrSJZSQ4WYmvGHLZ
CV4zQvObCe4gw37+yvOzSWDc8S6ArDra4Bplf3yNvrBRGhynFPxzMWwnC/H2J4Sm0NZmQUpT5KlX
Ux978enjABd2qhkDCb9HnbMcy/PafwM5+a9YiwX8v4ScJNX9elJbjJP/NnLyn2EXR5u/Ezl5YbAA
FcPBEaAXvj9zNef5qSPreqtpNYq1RyAS2CnYJVi9j4fLWojFlBDjqjOaihBDku2SwKLU7PHjCK9r
yNv5zasAwjEyYWT68Eh924pCC6ukTk3Rufosf5vfKLW9O/3oXMmtbTu++l7iFxo7001Nmriyhx0v
ZRTV/7Cf8c77M+vN+ys8+EDVII8li/PldrHcSlM/yg3CAQfZuTke9B3gF2Bl43BjPqBpsQtnTUT7
fk6SKGDMknPU5ieUxchtvVgRoqEjadA3u7pw2uG5jKks7yJMC9cwXhfOOvLMokONocpcQc1F+4aY
vTVX8NFTd80hPeZO7PRbdaterTVr/kNvPyy5WUYmeDu8WuAPv/2wfdj7fqlonRONnbhXvaTZT4Vy
miLt08dDSH9dFhehFOq0KMCk2pmoi2EaGSU2kAF4rRB1mt2lyj5ItGszg1SDLv8uDWE5RXr/acjj
1h2i4AoDGbz44DPtlQ4wW4YdCtRroBS1aZqPhjnAcO2FLwGSG8ZBPpe7z7YGcneF5Y1EBDB2OGBv
mwRuQzs9Rinum9iYeptGSX7gARrZQdib29jvxUOY6ipShngziMZVrps676JIKJrhri6gEgn5RGWy
iLQiGgXblAsMDQARoGrNAfKk5W91IpGl1xKsn7Jwa52KgbzFWSR4SqfyWyuBwvCKXjjUieUMSuiU
bXdjpd214cFjqZII7nYSahiUeIYdYuWC1tin9lqePFYMddupU7X14/4u7HBWnFTeBgefoHLm4sRo
2WFp3EuZILoJDilRXzymTfUUNOFVJmCPoFhg32rzd4raa5MHJojxaLYqwMPJUWvj51Drtl60WBhM
ot2bxQP47yNez6fKywNbECSGXwXqvQI2b2e6/JQNvEz1lvRVDaofcOFuxWjmbClwp0NsBZ3OALaS
W8+WlE27UQluMQ7kwTlJeWTzsfmBoWJXeaoBEMpgfhvazrekU5Op077Vm5NoabXTgzwIZaArnjgW
tuKnkTsq1E3VQ3irtbh2pl4Q77ou+yxYyUbmL+b1TEHoZhb3aFlA7qwnOS9bll7Mq6XqVw21Fwcw
LHtqefzeRJWxUUThOZjGa9Jl+aYTtd9Go995UUzWCuScnVddCXGu0Vyl6n9WXnyIcHDhfR6DWsgR
vwRjDChY18AVi9nPeIqeK0lJYaXD8ZKs7LcwqrKdNgytSR1aNyg7yc5x44HFR90O9TNHPKe2o9pF
dptI971UWDCBSixyDFvosk/A1W2djxMoYXZqffHGMoWHGk492s8D4iW7HqbBTWXcksrx2kjDK2ny
AVNMk1sJcrODGrQr9apyDUF64LLGY5Q+4GtvFjrmNBBSyhrSnKj2+ykAvFJOxnClTzgmCTMhSlOG
8BjH3S3Uvy9MJ1sNx89WIv/SYIOPWebIkXEdWUllw32vXww/ck0K7DIJHJdUCTsYGfeBVJwAbHlA
75NdnElXesQLK/C05li2/X0n+89l36BN7K6iOH7oKYa5D/UM74Heo/aosXg+a4yHf/nJGaCHHAOW
+e6vGspRzf5k+ZnyaihHufs2bUreo//PUO7/DOX+z1Du7zSUG8zkZymk/2MolwoWdGOj998byoWS
ntzFQqOUdjB11XVaGA+wy7BPlPJiG6NDs6cYwl7vbUulohzQyn+kgq/YpmLelCprpC+Xzx3ekm5g
dN6Ro6NqA26PN/rYsmSO31tYcHYmI6cBiNgcgkIqnNiKg2s9E9NPsBXgMPvjVpiKAxtjAcJIzHM7
wPZ4Z+LnPatwf4ttSg1pB7wS1F9ol0ajHrK6w3wwjVPcBduTbwaP1kT1hjmkN5VgGJDlu6dGG6u9
GOpXEzc+10i8eNOoo3mVguClZD6p0H1b5QbL6OH76GWaC43gpydGyiaH8GdL8phtyhYvSLHFnkIv
pnbb9ta3MDK+GnL7OzVxVuCB/zbPTA8Dirh1MHvyd4Y33tVT/BvuSQrTKlQOVWUmhyEQ+00wyMFG
6v1iH3fK5PpNUu9ptita4Sk1epywStCFvupoeL8IhuftKO0P9sHYPYPIHW57EaPIqFR9px/UG2T/
IYcrkJtqr+NAURoj3t6ya4XhsYjja37APta1XWwKx2SKtuoAGs+vr9AWbpUs3IVhzq4v3o1hcRz8
+ERW6aufmhv8BLeFNdyAUzvkCHBCr79LjGkT5+pNaQGxldjJh0TbeUX8qzWj3DaNX1FlwsNTtqGJ
SlQE8FEl40s8pUe9UxzBxLeSA/dWLOpTk6N+SqkbzUz9UcjLk6zo20JPjrGePNe+dij7ZAu863OT
+libD2yx5HH0sCgwTQx2ahoehlKdnno5/EZ1wnVRq18rrxEc6vW/TQOCjyEcYStVqfnQQ7TYZ4MM
sEzTMdBuhp8hRQVikIu2NhWubgY9hcb5bYO9id9A/8PiBPGD6eaK/9wPwv0wgcuaxuiLHrePgWyE
MMowPwEivpXU6pNhyAcc7X9OXE1kJf8uTtPN0ORfTBX3TzF8yHx50wbIrArtGcDmnaDm1+1kKrYh
iHYBXVPWP2eYliMZOwxa6cp47NiC7xv7KQsLkFCF0+H8stV6wx2EIndzA+pqIvzsu+LFtBLNaVTj
Kz4xv00MPtIWhnBu/PuKjH94FyDHI136DkyQM5vNV4cEP/vDIcE3vn98U7lwJZpfQEAu/CPK4u71
9zok/DPI4t71NzskwC6fb68QYt5e7/6CQ8L7BwC+CbdwuMkK/1k+M+NRS6mnwt2nyMIvWoeVixa+
TFJ0rM01lM6FrDyxUK+IGAbI5N4WN0irE0s1DHHvkO/JdlTYvcU75aRzdfrKzHV8d80A7cKl/zzg
0joA/1WFlBUBBZxC0+RzpH31gl0x3I7m88eDbv7pi8sxKXlETSb4z/dio7/T9OGCDuPVcOJfsRcv
p3+Hx8WlUcNTN/IL0ZqZ3ous439gNDH/+HcdO2tdgckjp9EWeZtEKFmdSg9724fmYN7p194teY6V
5MbFkUmtGDHQslio59/OsyELjCDwhN6pttEBkTOKnXjn71gvd2D1nGS3WvT0Xr/JR0MugAsgrFve
jt5GrIQ6H9ih5wxR//kbUOfELm9OePgcG/tL87l+lD4Lv8Fp40K4lv++NCtoJS9+KisK0tq3of8L
3h3/CrUYmv9L3h0XPzdvkWxBLEIST11veyAMuils6xEgfbWhamncUCHimm6VuHgPz+ZFoi3w/PDx
EnFpzsyOISTPyMBay1Tdn3AM+f8a61yYNGAJsSLCp2l2pJ8zzmdP5YpEwVk3ph2E0XaT5749GMcy
fxxFt7F8JzTylaZdynfqBn4UFtBBnU5dDKlBEGGA5Dgx9w5lPs8z4CgEiyN9lvft/uNuvKAonk8R
5LMV3LwM5GdvG/e/6gF1YRsgHcvjlmgYaDSXllxiPppkRxUe7rb/2N6qjXGsdmtZ3wt6tDnt+0ec
RX+X2LMyxIij3VLX4Er7T6kDxtuZH+2605/w83i/ZiiI3zgo6LN/AxKFt53et1aZVwYjCp9IFwg7
dxQ7dVT4S5795EBhdPv9qgTu/cMI6mBmKB47qIKAbb4NShKW21BM0MbLI5Dh7dYasBIQ8RfkKSap
d34nPQ8ZvgHk+4/Qs4+ob1E+GmWwLWTkxXocZ8eV4TcPr7cb0psftdSoymkcdH7Kjxq280sxG4Xw
CbcRHNfwG0pO0Ks/Dqi83ykUHvx5p3yVYr3rBW9Me7k1Jq5KW2/X/WyfQDdv8Bni8QaXMVf55O+6
TWE7nv1847xMm5cbecbDmPjA7D7+Ke+XFX4Jjw3s+xx1OOy8/R7Uo/VelnutIzQRt0PVzobanrKf
05DaRtvZBQ8eH0d8D0/jFUWWkFQgfcPPalnwNIgTzxsKCsHZUW9ucPwrfGpsQPzbdFuKdrCiGbxw
mCIgO7NKXTeA8+VK1pCx5Z4+tk579G/murF4p/bHznmeRdbCQbh2XSHbrrTy/ZUFSAWLBnxOmWYu
q/2VURh9zRub11Yq1+FRPbTu882zvg2O1opLivw6bRYj+E20xeLR93VYhD61C5WmNSreBmZ9nIbJ
26VB91MWLDfvzKsIhe1+kpPwlCjVYyw1P6y+irdJoVD0Iwm3hleUjkxBvxPOFRb5RB5b9HXf0aPJ
2wtq/WD2xV00mb8krXqJBTBxfvBbib3HapqOQV1vgTzfNRok7gFJwGGIpwFisbDDQHVjyp7gmF7y
2Kg1xpBpdZspzSZvRLf0w7uaa28GGL5sY1evCtmRY3HfS+MhUkClqVNU213fw5pqovihMdv+2kJC
uY10IXb8KcgOQxV/C4243KiWP/Fm1T5rZX1LHmqyY2UMMXChGCQ2eB7oQEq1ef87aM0vldbvMN04
RpNg2IqYZbbaGfeFNvFmUvom/p915TSNL2BDUqD6VtPSqacebHmnuHlVPwmSthFqc2PhidlK0a0p
J82hz6hoasNcJVEkqXbSx1dJGSV7rEGeinq6raTioTOrABsTEQ/bqL8FK+YOivXFryzXL4wT4K1T
nAj7QpxeWmEkryIIx6ZPvgU99VCB174M4ngVJy8hRG9UPM2PpAVyFpZFbTeV0DiarNV2WDcPad4C
t5eyr2HV3Wc1z2ZqLmXbCdfZjdAY0pVmDLyEtPon3fBHW1cwl0H7+qhT4Lu3gjjbauQz7npLSTdZ
0gy7UZVORiGUTp8NgZ1AvHXbIkfJIndfG81/Im3CM1RlZXs+01EOhcCVPNNJG+3Ra1uIlx30+S4u
bmaPU3s+WR3KJnA0KzhM6VS5URB+bZLsOKbVz2AsqwPNVnkANfbQiPGBL6GXBWXvA5PXMFcuDcMe
DbJCVp39tLT+m66OPDhVkgB+t+r3HC0eUgG3nSoweUdTWtUx+i7ZifL4O26yX1k/ZK46Fo3D4+99
4GF1bEhe5w55lThCGBTXWMYGsM2kb10k3WMhcdeloMCCanZfjRJ9W0e5sPE8FbJ6HX328upuLNix
q/Yw9GR+SrlzedoBkZZU0kOqigUVOcJvRSFN2BraXS4LL12F1UIjfBJ8IaW0BcR9o3jTlaEU9hRG
P+tcnnZNM/5WE1VzceOhHI7HR1vSxNwVpv7rTKXHvB4HEPEg6OFjmAdH3+jBuSeu2ZT7Kil4Vo1/
VD7er7Ag7MLQof80/Q5GeWJn48x567rryVK/hUPd25FRxNgseSQFLZ7uKklOd9g+fms84WCa0nUK
4qUdpnp+uuL5zigwAUmzZ6WYjtoI3VytJ55yrE2iC5u6jreR6f+qgLtpuPmpmfZ5aounplS+V5b3
GeT2j4/X3ven8rdL73JPm8qJCn2WXqkXtpmIn1EY1PdBbZ0yY+zWtrMLh4fzpXcJQTHBkUSaRbSG
Y5S4KamItm5YCnfNzrtZ03Gv7Crm4qCsjn0rZxLrPGchJxAeKdhwc3Xt7H8xCqdCDe6ExMl87uCz
u4aWeZ4eQPRyYuV+CB+n4i5Qvnz8jS6oAvlIZzEW10ix60sDaDHz7pt1O36eC8kxE3a7jbq93t1d
DwjF/gxI9YIq8E3cJQcLQYKlR/NOOZ8+jO0BU6//SVohzCNo6la/st3aRfHCWfu8tUtuVdKYpZ5J
DJI25lEVUsIMZUgEzzWU9sUoxbuPe/fCZeJtKxe3xVjsuwy7o4YDZvgp3XgH5YSTlT2rcHx3/3ut
eRdn3B8f8xXHcjZgDFDDEsXRjeNnxZYs49EzlKtUm3aRUK8cWF9VPe+OOmexFgMn0poRZx2aFh0o
AbkKd9qOTOMqAWKtSYtFpBXNOEjZLx25/pQFd7W0naR7gxKNj7/U2nh8vSqcdR0FZyFZQLrO++Z/
0gGFHL5/C/cl3stgTqFs2jca8q32wCK60pMrs1xZrCWVpka8KxF5iIRNHxl4vZW3XdX9h2EWQ7Hk
iKmGOmFqczZ423taT8ntSpC1UaEslqwQe/W4S/hcyWFWoJYnYzNuZVe8Wuu192ghwPvUM3J5kRTE
g8vC2sDMWq6LRMKos7Lne3P+1D8V29IJnw7xzjwYTke6KbKR6TjHwLdZxtz2+5j+lZFz/kMWHav7
XV2GIj9klkrY0jbdRNuK+TDYnLqdaj+LqxUnR6E2XlmPHw/bi/19HnzR36llDEoybxG9X/E060Rq
svdAIoX1N7/d+Z5ii0bo+n630uq5UcvZb2DSYVhojWVjWRGTqoPalxpxrfaoFydZX8kFXJoUmMeC
YkB7Z+Fu+XbrM0t0zhHqMswAcdKUd6mCfdW0Xem9y634I8piDVNH1cr9kTnR+K6+U+FxRZIzfCoq
e8RQtdhZSPNX7ogXGyaTGaXe0eBlyHjbsNaSU9wMO9az6Vsd3SnFnZzcf9yseUl8923OQixalfme
2GUDIcTqu2C2ttC026i8i5PfnnUvjvsGcNvHES/24x8RXxfXs8Uz6ydPjRQi1lVxrY/YH0XNykif
f/S7RpEjo6AGXoVoKm/7TWuhKil1w1lozPZYKe19L9uLifIDY6DWzXpta1TGsPm4XReSrxAuSY9R
f8J7DJr6t1FTTF6yRKwbnhL8PU5Wbuzgk7QN9uLeXGHEvn75ZQth6/FOQq4X46jFTmeOgV5kAy0c
d8XBCu05A6W78MjDg30tsojGt767lne69OVMBQLJP+Sny0JOAPqFmkjztUv44lmfinHls83DedEo
lbdPZIpIpNF5LxqVNWXlCU3TQehXvk6yansktOre2Mqh5g4oRD7+YJe2ceKpILHmIghpyXDBsc7r
h7iFgkWFqq0WKDemSccJVSeviR9gjHVz2W8V5SmxwlsfhgembCbejoH2bdT1ozh8NRPRVo1rFQlI
0n7/+Pdd6O43P28xNSWN7hAtugMrYidjafOsw78fAeG3MZc287SnL0ZsEkqxnChl5xR4tpme6ojd
X1g1Va4kmAaQyuOFZzEV08AMxKKPyB27c+KwdLqJeVG7o/sS2KJt4vK5crm7sKK9iTh369n6UiS+
MTRzRHXXzeXGe4wcN8FmjW86byrLwTrD+UXKw6nNfZcR1afY8xqSsK20k8LHLOUAITU2jV1pz4XF
TD0PtOjBfvStQC0JlNqP8U6+k3aYK66xWi4tXm+iLIZCqGvkCCqinAReMCwnu2pdc6PZ1vUaXGI1
1GJXkyKSWfHcc/lL/BKecMzrhZ12kpyQ/VQ4+NLKwnxpHp134GIeZXFaDrJMvDrFWG5KkAW36kpt
+IXKDgWkGCRSEVvyudL97ahTxVEG6Q3lrXdy27C/5qRGqZrDQaBzg0fv3t93D5jCQwlJbLaFzrlD
1dY5ub/DWNWOoaCt3e/mIvHFGCVxPleTWcBXqJsxl0RZdNx5y0tj4wSj+XUU+89mnm7EyfhcD/IX
ZfI+AzL7Dm8+4Tph3Wgx1/dUPaYl8MraOiIaRp6XWz/Mcbb0iTQOrGWwKZTSRWK/TUTBs9sALysV
L5cK/RqpuZ6VehpnY9z4To6LHUzswxh5t2ESUMpiQmmVpLsWe9HZ0mEsqm0pGJy6NWOTJijSZlFY
3kh7RZpc0CtoFrkc8OV8Pb82cAEN8FiNlPw+qn/3GAlD4qeH8Y+EIqTpIw7RHJOS+y75NLYybn+/
O86ynSfddUrl9uJmbC07a/zrnFR4i6UTr5vzebGrDTcqxG0Pjk9tSJ2LJPOyx8TX0byHIh7hDQRm
SbdHVbu2wiKyVTKReIchs+S0JN+oISd5fCwzg5tD0N1pcnkTFJTRac91pH6RKVbMBXKPTUTMqdlp
+mfZiLeFJDllXzgYJZCKDdw04C/6bmeA6xRxtfeLX5FSOnmYO1IeHPi/H+Kq3ElUge5aTy9sD5Zp
N3YYZxcQIorNkOTbQI1OZpX/wJF5k475qVdvjKBwhiLfakJzavSfvWX9VAvluuLs1cWZ7Qnj97rU
d1qY7SThWKbTKebmQ12GrZmR7WOTLErF9ZCnSOlknUfspw4/a7m71er4x2DAcuu4OmgYdlch1q4U
wWTgr6p7c3bENQpYg0K+UwvpVzzlN7nf34jp78njDqTmp24YYfVUD4qMvbOQFZHrC/63WPN1lHDC
ycfTtcO5vKp54jMlp6uznS9yS8xJlbee24rPCQ60SSTuVK3AcGg44AGBG61yE2vS776kaLXrjyB7
0XUo1VVcRZ1dBshT1c9jg8G3xLsHVSCRldlDtO+1L4L6qRuz27ASXVFKba2qvlMneZCGgfxPd9Vr
2i8vLz/xDuvKcn5lYmaMg/pWM0i8msq4E/r8W2VMe6/Ld6M33fTR+NiYycuoVVetQrRW+YrJLCJL
TcSFNLSVQHETqiAT7AVw7BS3CJuefC3En6PF6bScke/GrUJ/lImr+L9zTKhVT7Ipu3DC9E4Mqfl4
ishMc3fNK9x9FXx4/Z3VYfKb4jfe6Xy2n2rdbn0TF50GUwm5tbaTgCtu6RvFtdGWeOxSaHAV+FmF
6/aIH2aYDF9iXRaoTVCp2FEFlW5T3Kxsvpb/j7LzWo5bydL1q3Tse/TAm4jpuYApxyq6or9BkCIF
710CTz9fqXtmpBKPePqid7SCErOAAjLXWr8T6daJo+dOcwZkC2GDdMxEGdG+zpnilnJ4HBXSYk5s
T4GarK92RUbqyyzn97Em7RxDbDoLZnFkzLupCq3rmQRVbyrAKFQ0DcngPOuFjZc30QdVSqr9iKFo
gJ/05YwKKTppORS7eNTVFt0FN0Hpklux0KeYhGLrPcKJami9pcrWsk40Z1UHssSeFVUD7MpKrVdt
0mT4AJNyHU43bVXja1xKyonu6/cy8SpiIbLcwam+GOZ4GxqN4io15OlCju81pdjrqXLJzCV0u656
FpIpr5M23dnDuI1Ceg2LQRdbzYRkOzX8SC5mVwgL5Ef6Juxm5WTmXi157NVhPoTQoFNLC6zC9nrR
X6bCWglJ+JkM21ZSNt0QbtpO9+a6gB9sPttRvO1q6a0ZhwcnkwSBhWMh/CaP+B3zNLtOEcP2TULZ
TXp7uUxNnWF9v8+7bOZtjie3qau3vJl3tiOQ7TiaK1W14naGIbmppC1e4lj4FfPfqzpWObEGjMcm
nPTcMq2SjS6j/xryVUjWQWJJwcgZpk5tt2uHRH4eQuVmrDnwbPNYYPavjYR7hU5P7vrS3LZCLoEs
wD8sa5Bek5kI56rJH7ITR1zXUCFa7TJ7qNoum77bSr0OTthJ92WC3FMLCeDWAAnWraITzyxNycNU
yOgI9eFl0JYpWJrwqlLBoouu2XZq6itl0d8OtTm5Gc9CVE5rZ16uJDrPXCaj3WqVtyjDXj/D2x3a
Z2D13LRI3LSGciBzyXdQdVXGchk6xVopybsmwCheDT1JtFq+rCEkAybBoK/sJ6EStdzkHYHc3XrR
2QpiW99HTfmEzO1AHrPhm4YSb0gx9TI2SrkVoLt15UVFVPjdLGU+xX4alJYR+suUFkjvnEsOZjKa
TX1w+f1UmdXCiJE63nWc8brpdUBVZG3LOB3laNmJdnmW1SgIq/JKQS2EGmkV5+oqVYhgLhKFz6Qo
d32L2Lqvk9yjQ4asUvvW0B7MMIdwTvS8y0wuIGrC8jW7mrdKnW+H4hKZ0GVuv6i65amy8jH0mr3p
y8Y9wYHBrC7Hso3e0yltPUXCAq1F1kSu9OPE2Cfo5hPoJtvkc8c1Qj9EXrCiW8mtQnFTCeGLxsrW
dOwdssF5VQtpN1nLnViAvczB7Fx1hJifV9arCiO6b83FG6LwRsudTVnL8GT7ttlVbGmuUfWPvPHR
UxSFw2pSgHcVfFqDpAOTUzSDtHjCnophTT7EY2tSi0S1GxUVu4g+39omCHeUxqRt12s5oxQlV77o
zHWpoQxr4+tJl6/DIloJMSzkjoVPapbfiVG/kqYpcBA3xIQbz3rkLzUgxUImGfaFcnqdhVDJYYGH
xQvZVatYRZMlCHgP0QTIVb6SGqwYq9ukNd22nT3irG5ieO78xTpy83pcDbFMgPj8amUzrJ+6iDw0
GdNqTAb9IjJUsuF7Ns1NpRP+fUuU1GWd66BA/XM0RkGhc5LT3UY9LHfdSgOhhqslz7wY1FSNk9uc
OMPauJ8HfWOO6XvYlS63Yj1EKWqR+QX+um8Z4kCuNj8YO8AWh6ypnLe45fIbaRsv3x10HLaTXNTV
VSquiy5zl+Fxnq8capG2Exe1DEtAyx54tTkocWFT9xJUd7XW3EFtyGVn32qQqpgArg7F6jtRCMDn
g6sKi5YgDOLyZar2pThq2R3Gnn4qIfRT7uzmFZ4zadW4vh/Cej/Ipp+1qHyN4yA4kkgDigyA5c4t
xvuhe5Vj1TWjj6q6bLqY7XAhvcry2kTzzci57ubXki2gwEu1srP1Qhb2MjERW7jkKtBwaC7t6FlB
dFvUl6b62Gf7QRCnzqAnNPx4AlSVTE/OAzvS/aorg3G5KlrdHco3Sa9PAdurtt0IBAMd+STFs0Nb
ryeaW8e3ivViJ+Jan18dzGvjjKz2ht9Zm8Kv0xZfe5V70KmOK2P+kV2Xdbm2pgkL+yV8ppvi2Gq2
Jc6j2m0sVugsqGwjXyyyHqgWXJ2IUg2akNE8zSEkRBJu65PEt61dZwqBwCWPxKmt2Uiv5ii9Z/VF
bOxMXTzK4bINF/ZPnsROY9squ1Pm2DpiLqP0153wO/QYc38dk/EgLziedtNGF1VgVsZOY5P0CgVO
izY3mP6Oex6FVT+duBa+3D/3WjAo5qFoWnLFjouIAkskqxo1cc6O4eghRAHnSnXIYFvK60J/qtg4
czvel3243MZaOmykXn2SEl6zOlpzzL5ZSVttm06LL6usuRWnkkzB2d0ltSEorPJmaWJ0OJ2h+vUS
tlfmoI/BzFu1cmToNIbJWyoq8jDtNgeQyOpN6rBB8ioQeBBjrlck66ISHzw05Kmm7bEujGM5N26b
QkXRTzuKZqzCevhuKCLIANgxV7vL9WwdC+OInduFQFhrWPFVfLIMj/JLaai2SF8fSf5YN5G0EWrl
1RTxtF5B1jm+El+W8dp5aYwZigOWo0sNf75x1YoM9Dul5jRRhVjnpRbxRNVHJc+xvlTp2yaCy4NG
M79NZXff5abtq3PLwRXJpAEoW5NAdgeCUM2p7knWcK/pWfcadxgQtGPl1vPo11p+YUe4W0b1hTpr
G6lK1nWTXjCUxq61XDtRU20mZC9Flm2seSlunEWMz1qbLqswTozNIqVwqAqUv9D/xxUco/gubh1j
ExndXKHelovF1fW6CF3ZHIiTp2lc1Uu3KgZKJp0MeykqOexUa5NP6c4qEMqK/naUuS9alnuGPK3H
IQ60afCTJr8edDzNY6rRQQROgSnnYDyrYemq0nRRFeYOeb4vF7oPXynIGtgnWnOZ6OplK5tB3SUf
aN6Qry3Kg67pSM+dPHPDUns2ukLBAGV20r0DX/keWZB14Qijv+bkXKtNa/taONjPreyMj31b6/ra
URd4UqEjIsebRyE3KJX0/DhoKeSqnD77stHs8LgAtbSeZnTho+Bb5dspB23dnETLdRxmOzViNpmb
5Ue31HyXYnKLJdt2WXM/8io0I7ev6XHYVzvOR+xHO+OY2+PeRNtsJeHqVCmE6MXUySTcfkpyt6qs
2iVu4Eg0hfliDUtFO0/Js67i2bxNmTO9oRpJVxFpfyzQVw49WWNhx9s0o4EdD06urmTxMM6h2X+X
9RoZmjmq5XJlLnNxmzIhiT2tKOV4UwypfKXUs+Mb82js4PrxoqA00wpmCglyMZLf4dXMUjNeMZaA
tlqIbnA1ezE0F8sG/aZnlHfhxOQtNr0aX8CMStclcTOvGd0waqvRse/mcpBbOkOjIbew7PVvJ9PW
oK6JOXBjSVa2eW/CqjIM2jmxwCYqrDgNZj2bOJ47fzCkw9D0D2jkryvjdNSJ/L0d03tFH6kFdTr5
9qLJ5Zuu7g9p2yPanw69NvtDZl6POX7XjB4IBNYuOancodEv+PJWiVy+DXKyioSg+nJGLAnKHqpu
G58YOlGH/DDXGbVyuKte1adgbpazG7UeiyEk8x9M+6ptopkzA49ElLt2tlIPDSd9nwSvaVSzmIfc
dHUpzIER+RgP8L2Wu1k10ydtjBf6QMkXs3rL9Du+YtSua65SgPiZSnZTlcsGo8SF3RxkPKfFC5V2
LZnGrZjyAyjgqrWNq7zBcbkxUjhY3WM95Hbjl9WMShT3fhk+JqMSu2lbIsnqq5G6FKEbJ3X7AHlu
3ehdEFOEuYbIG4JZM5weZLNhEtOZnBiLuq6tEqQ8k8I9onSUd1KVek01fehqd6yzLvdKcz46+nxT
xbmGoFAPg8YOv0DXfiNcMB7DCw2GPhl10FrOydSxDKsdJmSHh7u5ri7pev0x9OQtSlJ4rfIGB+mv
9CanMerPU+PzJc+gyrYwpQGqTue19bOJV706XKY8RX8e6yunkfD5KsDc6A4UVccX9gxIiZkYTfGo
4f3gCVjiWZD64ZaahACY7OorU9bz+fTpkjRsTywGn4x/zsVdCttMoy0YTYRhUIbRHuOBBk4Cvt2y
et0Ry/vj4v7jF1FF91//yZ+/VfXcJhEh5b/+8b8OybeW1uJ7/5+nf/a/f+3sb13VH+Wxbz8++sNr
ff43f/mH/P5/re+/9q+//CEo+6Sfb4aPdr796Ia8/7EINeLpb/7//vBvHz9+y91cf/zjr9d3sk98
dqs2+db/9a8fbd//8RcCGJPHUOYG/8fPq/zrr1y+Fvzr2w/2xfJvLx+v+Wv5/v/45x+vXc/vU/9u
kOOAXJHpL36eDg/j9PHjJ/LfbZOIe743Akyw4WTJsmr7+B9/GebfZWB0NCQGeDoEbH7UMSU+/Ujn
951eGESwP2Sd9l//8zGv//n0/fN74ub8689/K4fiukrY3P7x1zlMg96JlUnGBpznBTzHtrU6ToVj
ChjkWPN0aynQ1hwaq6+MzpTf/HJOC3EpcNcJS2UefmZahUMGTO9mmohTpQ3JBIBak5BwwQgqvx4p
il5EL7e7Qcv0Z7lxhs2UKxxP5EQ17FNT/SFN+K87TT+ehMjqdZ9bynVZKPbeApdcQXedGZfXTH/l
TPj85iWgU8sDy4g5N6t5XC3a8CxXLaaxJLsG5KVXgTNSJRk5Uz2sWfTL5TQpYMawKuuYMt4Y6ej1
D955zv/ixRoJaydjKToN13LCcxhlTyny+jkbbnucgtbKMF5bDp4hSuK8jPnAmVTqA6NP5WqaHMOv
Qof6th4JlAuXFSxyKvesvJE0Dvh+iR23SI2tLc2YeRgYs+eO/TC1CMHHfLwoiM/yYsvkdxf0kUyb
RK++StyzVTYy/hDZi70MV9bUUPGFvpyTJ0AIm2ZO1JF1dAgVsjiy9ibsyaBa8I/ZqCfSdlFUQAga
3QNpw+Ws70RPnGqRMZpLaqa7ej4fYMTnnrUsoWdZWesjpoPCrIqM4pBRUmmk8ZrixAhEUaq7pMgY
IWBP6lYzKj6h22Qjm8yLpyzEMiyc+W66jgNvNh/JPUw2KjFgrqyF9Q6mcsixZkUBXkQMg+P4MIj4
Qyt5ahjbHLM0Kv2uI1AkajFi7qORri6s00AGJ/FyGMd+Lqffq8geCW+S7vsufQLlupi08ZVk5WOZ
1rG/hBbqfl0JBlvdQNjH50tJB8r8aiMJZi3lYA+BaFrTr9QpP00YHrsheVKX6R4Q56Ktp1XfNLqv
WRkjSrGaNEruivM3SET1HQJJRwtgX3SAW9+dXnlTpHaX2PK9PrV4RRH9BHUdA55WSj+yRDIxP5I0
ik8QN8MpZg+nhmSdV4p4KqXaDAazya6XWAbEinSUmG3IfaEcMCJ5rai5nza2P09Wzi+t7kSarBZs
sOWm90xgmlYZ3cGCYGSjDYoLWvnyFavL5KLP8vgLFP83o0zeb0hF7CG83ybWzGeHXQ2YmEBpn7w+
kW1ExQSPh9Vi+trQR64d9gf8FWpfiqpiq0Qn8bGFz5UZw4YWSpd+8Wl+c5E8fRod/0aE3Ega4RX8
igNO5ZKObdqgYIXGxd3ZxpBkQz9ZZ4dqt+rwdxtdpmBBcdfdaQ8kfxDteTx+Jc47LzN+fApeVcM6
6dWR7Pz6KTJRsbmFTEdbR3q34jbyyq7065A5xk+Hzye7+DkKflrIsCgjIdrgka6dgdNtGldtXSjw
crvlsGzRJLjzrK9y6SvU+JPj4nQYqdAVTCwjz/HVurCdJZKZETPg9xV5HY7Pdv0yK62bhMxoxGVo
rP98aeew8T8v7f9WPNU9P/EIYqVTgUdYsbK7t2xx8LAI7/+8xG+xc2drnDPjpnJOVOhxJ/Wx8SS5
w1q6NI+u+3iS88mgwpM7uKV3868a6pcS6uez97PHA9KH4jgnUReavl8vbaEUNqIRCzkzPGrMs+zh
yayPf762z26fbfBI6IZOBMO5lopheNdMMeqPeGAuOqAeoyvJv6CXfLaIg5cg3B3U28qPCv+n7ygx
5hK0iggCWZD0Zs5M0b94Ck64/c+lNN8QGRIYUCN+JOjgXKStLuaMxskkYkC+HsoZzxxatulGsXEz
KEJ18f98104P1e/LIe2EWaKhTT5d8E8X1ChT1mCaB12mkLZteK91R8nDtGvdTcjto+EL9t8n94+C
DmUnIl5Yhue7VQ80VM85toW2jIt2w0gY6cnHny/pt6C8H7fQdNgVtRM/81z/4IQRc3oHEUf7lN6J
/Zvmr946uNJWgA+M2HF835wCOcqgPhRv4eufV//8Cv9v8bMbaiSWyPRyGb0xPIz1Rh6e/vz7Pzt+
UISiRbXw9LT18+On0Ue+zEWFpQXT48pYncyKtbWziwPsjr54GD/ZbTlYZBntL6+oct6wGlXFGKrh
ThYL9kCP2PUV0kX15SNvfPYUIvW1T5p1yHi/xWw4iQDMGLkmxZbW8mRc0SZvMzMC9jRuBkMw0AKq
DZh9pt4yxruhUZhn9k8GjAPfyhiDp4Z2L7XyLgUmWqyx/IZC6xpg1a3VEQM/VW+DhipPkctDRYpa
Vhd+FnfYLBKUOuoNZS/+f3PTb6J6wYmoFFeI4q5iLX6dlK7Hqo8jYMHecS6ca5MBdiQ541YU4YUO
I2XEE8gyQxNY33ILvQ7dNpsj33DCi8Eh9sXs/SbN7s2xWOtW6LfVtNXG8K4ciW+D3sgMOhgm3V8M
Gzld4lmMl+NEXWlTdVe11aav3vrE2VQnBZ0UbkomnCW2jGLYOUCPNrk5fcyYBny/1XHZ0oZ9k++c
5S1pkw04o9Z9DE7qKcZNFIcrjfpICh2vN4RbIhRs6n6jlrthuixDBcvJkkuUVkO0D8FeluRDhUOh
MU1CXX2jycN+sJc9fEqYEE2ymh1lLfLagczYXi2a8j6KOuj7aRsKmeE8xcb0nOdHK288Ysu8HjVY
KglPKQ4OiPuiX8V26MZMi7rTVCSJt2VauCW5I0UuP8pd5GHWlEVMyVsH4eBdOtl+71yXY+iLOPN7
9sQ2GrZI8BqQXRPEcQA0UZtv5qyslBG4LTek68ygBVPJ3olaO1CwvJmUCcJQe5mk4xUspWNaOSuh
57uuTdxRpFdJkmJ4pq51RKhZijRveKmyaeVUQ8Agj8Nfpp/KA4xFVg0wQljbD3WGLClOdoXCWC7f
RqlOPi0/KpjTR+IhV/sNnqI3vd0+LU3rykp4SO1vJ2iWOpanpb0WyUhitbSruu/SOGwwD32XQVrH
eF0ibG0z80ZnWJSGLU8p0Hre3jtxd0VDJuXlRVEFuUwPJRDEkhQmyux9agY3BEhIjNFNaTzGtvwe
FtVbZ8reEme8xvZuDKeVMj2puepPSbxOCA7VwPRH4OPEWRjYAkagg44eZPyutLrZYLR2yHsjUItk
L/W3c58lfH0djOBu1S8NYEEmvCbeGt3klfKNVdxJ2uAtAEQMmtXivUIz2+0rhzuQv8pwi+xcJ+6p
DGYLWM6RD/R83ig959adPZBFBjlciATc90IHoYiU1LONLqiiYi3HilubtyHGqHO1a8ZpH2aL34d2
YEJUyqojBfy6zja9GQVg5LBo3c7hf+3sV/FTWRJAX6yRzT5i6OrmYX56nmnOdkZJsPt3gz9oPe6l
jrGLmYha426C0WP0J2qJb2aWt0yArzXA4VXalvAhutUAiibFziYT36ycGnxu1yKsYBUp7gQmlOSK
X4opiGztAU7zEZvZeyW1Ny3OAUpeB7n9poR1IBk20NG4ObFkiwm+WoZUY26DKG5fllo5NDaErZH8
r6RfpZX1JEGBsRmu6vF7Uw9eGFVrpxK+1fkl4dZu3h0VA9EAOw9MrwSY0xy+DdqwteNtFaYXU2ft
i1FbT07hiZFExSLDSFY6Jnq1WnTlack2MxkAbZ4A5qJVFplD5p3Kmoa0sWqSbxomvhguvS7powAC
koqLGqdRLYofQySyfauvh3hjVgsbwPPMNqWI204h1LExHxpezqUBGja7C6fsg3Fudmp5n023hlZe
wZG5jWqYHvGbGWMBQZk/zRUvRX7Ae5gxJka5wy7TJjexHSVQzGw+LHUf9OwMScRe6dhLgJvIwZr1
yzCx7iZrVvzl1FhqFf1oRHeKI3BvbDNlus1HKb61Zyk/9rQwQwiyaYeHNuk7N85o9FN2N9e2lxe4
E9txQGtFg+zhEzt4o97GFzTHq04hcdtaZtz+HDSXmQOfRZrwbe3rAr/fDK6IwKTucpiBmuWuu9I6
joqqK6ALyO2Fhctqk+vPRgKVxVIljWNofI+V4ZBEw67srGMqlidhOwRdOk91BrmqsG+GTLvtnWnk
2DRXuQHE3UIYMbXiIp+GVaus+wbksaxe4bhA52i+9Xhvg10XcoYD9kXdHa2MvHJZFm/hMoC08Tmm
C0lD45zmDrONhB15rjMgKwgjTeNgOzIZia9kNSGcmXyh6VazQ+/MNlx/5Fmv4SwwXJeR8p4Z6kM0
jS7N4X1EEKtkYzVnNe/9QkOP00THEVZeLXN7VajVs9K1d3MPXU4vLIXII2I6Kz3v/FbJb7nh91Mi
bw395B6JE2LjtAXMnSZdd0yrPLGYOuyCrl5palusqqRjjpCCN2dISEHMYcpMfRKgjA1SWsWyTTwD
RzATNDnrhmNrD63fWuRD6iE580jX40ct62aE0zAX6qSBI9X36JyBTho1C8GvlMXxDGAcDy5i6pUi
eq1H7TG2uqArxUcczzGEF+IG575ZEVi+Tsr2ksfXh+VSgT/Ab8KJYlU18a5xypWaVpVfGNr3EJ6D
gxjOTUaGPFUjC7cuMXfOC/VGG3GUgbW3tiG5b6tcbYLF7oaNhk4CdX6u79skzjkV6+/Rot2oiQap
QZvuMqm6LrP8RRP5bcpFaUV+o7conjtd2qmnEFUoPC+KHV+Og7iSMjZeq2ETXbq2Z6oR7qoKNXmr
RbCUmmNYDsclKYnyDOH9jNEdlIf3oYK/sihvet1fxlDWXE1y8IkMtySaXEApXKkajgu2OjdBkc7P
oyIe5x6bgSYLSiI2wVkZDCYQIovJNHGhLo5mS03H4BPPFeJbzaF3VQqIJs82aQ1grJbqxlgapHPt
ug9DPLYNmiVnMhB0j9HD0vSHVuFUn+Wt6PGAJDbufsaqAlZX5RlFvsl1BibkRSNBxy+zawC/KwuS
o6RawFDsHrkK+tdQZsFueSDrCwl8NF2klXERhRJyUqWfV5ZdOjeSJDee1hPAp2eQCXAnrbyukyRK
iGLXWMNeUaUPxWm9eKyfE6veKbO57cblqcfAwUqKQ6SDgWlx/g3A7mVkupqG8XPbwZts8OnXOYp0
Yw7azN4uYwbmb+JM0MBPzW14u1EW7etG+dAH02A2NkeeXqdZEJl1z9lh96SXDnYQ25lZuYVhipUx
m+ErTifOI5oiTNmZNCRg2o06HCpnyvZ9OzzFokqgWieDn4lmQ8WIUCMOQgnYN2C8LMZoXZhJtW8Y
ax70xRSPDE4/4rHfDzrc1HDUx51cy3s1YhI15xvJyK6WxKL+679VUb8foYgDdeOkPQeLUeIvXZTU
zmO5lnEClcrA6R0/jsJkpevtqgOxDgolvRRatwJhgOoAzOw3AhtVjDQT6a6MFzCnftS2+iKkL0ZO
n3Rcp1wcgp5NGi4GDGcjtkqUJ/crHE+ABZdgwa7WW+poy3jqYtGBUCt5JbUD7iEMis1Y+ob3+TbG
r/4LlO33idSvH0P9tVUPZ1Ek8sjHkJjndnED2B4pj6kxXsdtu7Wa/EUqzANQ+BdSg9+HN6yL7ISu
HdWJfJ5qEibKOEqiZt2SbzxTLniYVi11xp8bW/UcRCRy7pd1zjpnxhMJZjLVTERD/QrHNvHL0nyU
k3olmfkxNoZbuxS6S1oPHPPlRqKyc5PTMdAjOXAhz2uQIEd5j38EiHLtdnjqbmRJz+DgMfKP4+i9
MzU6MZP5158/+++3CKkpkg/mhIai05r/+tWoSqzHjgIRvQVtENN0YUzwRZIc/40/L/TJs8hKJgI8
IDNQLPvsJvEEDHNzmm04xylQg2VDIuB28sn6JB3pK0XHZ7OMnxc7XfZPwyGwKFBYhcWsflf213X2
hQPBZ7dNs0EKEI3gjXeuki6yFqVAG8OpFS+6UDEl1oBzvkDdf1/Epsgj5hiZJEFnJ3zx54uQ45Jd
OQRwsFObJqte53K/UqEHf/HN/FCW/TpKYyFwSgOI8wTvn+ECcUbZg1aeY0Bv1QM5GamHEU8SLJwp
q7pTnKshm/K7uofNTxeawuQOu5Ud5+ldrmKFAyFquunkBeICJOh5XUz5fQ+QGKhavxECr33oV7Je
elIXru1O3YbacllmCq1GVFH61WyfiRjNG8cxgEDqztmELfQ7u4jxtqQP87MmvXcyhahKqdOCpWjk
QIS25Ze1OXu6ZT91RiounbzrXWkowo2Ixnqld6X0tmRKdG0vikZPbMB9GzREkoWa46is22uiXt51
A2qtNJfZGq2VtCpsaRV1Y2C19aOqVU9GAvem0XX+05YOv97Z6xLCGMVZYzHQ87Kaq0E41wPFHDE2
MW2xsYfPssHcnmkrjSSM9TWQo1/ly4OsCzfqHMYEpD9MdetLtrwXRbGharo3tQ7imjolm6ouQV2h
cy6ySpkC+YdiUOTdN0OrXtI55sjX8m1aMs+HNtRDha9GRDRxttcNEwOCNn2qI+OharDljsJlXw8V
UwqzuZEsmQbSgH/cdfl7zhtJe5eQThA9zOHYU4ckG7xFhZcQvwH7ebno6vFSMpV3Yar4GC3Gc9sX
b3aeHyrZuYW3tZv63Fs6k3ZXO6QJHyc3GZrAKCz3thMmj+aSfo9OjbOmNeSziYIDaM7XBXVmykGU
NaUfjur1KE/ouwprg9LTISVi7v1FmcNNXk4btWDHNCaUEHoGMl3a5XGCMtqlfRUUQlN8TVLf5Tnv
/apu982igrgpw15Xw2Vdx6SaOIvOPEGyHyh/j6WteTNUsLVZzfssze5mCZ1MZs5vmtWXdM/WVdTM
2yiJ7zOtbj3QllUlLd8TxeKiCYixpLckDi/brt+G4XwE/w1Cw3BTTboAKvdrHZp27Ayw3YouqGk8
NkNlqJsvXttPtgemVTrnOnN3hdnjr9tDGc3F0CrK4qWt3712XuOheTyaV/T+ngjwaGi/dA35ZEm2
CAszZIgS2Byefv7TthpiQJ8iGWdQkm2i+N3IdtH0/u9f1i9rnJ1I8jKLZqpY42Q4RH3ryegNLhu/
2S4HxoeJjwH/F1DkJ2eTTaS7ym7OeJ9beXZd+igPZp2XzOR8jFB8immfw3knr8qgXH+lDf8BFZxt
t7+sdsZsUuMaNAhNOhYvGrYWtBpraZ3iXfOl6ebv0+nTdTGbRmjJ5F09K7zUWFeSWWmwr1bIaYnb
lYHZgxlNzh4CAxV6ourwx/SNwMHALFrGyNX4aKD40JsICmUX3+ugHRjQB2KeD6aRfvEMn77LsztB
4aThRIHi0tass8+n0ckOYYp6ICyv9fxxUaGVJ7hl+vrw8cVj9XtFcKrRTJzMgAPwlz1bir5PswZl
mD2L7IbXcqsHUSB5zbeIwWkAy3lt+X9e8XcE4tcFTx/op3fFGQjPmUoW7JVLDDHcGCe5/kMfv6hE
Pnt2f7mws2fXlPCk0BbWaQfvn8mT0b4P6kucmL+8JuWru3j2ckImVTPTYTGFF3IO6q3mR7vyQuir
pcVZlVAi/+v49K8WPStP4Cm0eqWzaKPuavV16B7//E19/hT+76NhnD0afVUow5L86JL2wqlXinaQ
5ENRPcDD/uKB//RSsKKQsSKFUnYO9abNoKY2QKzHUBSaa/zAFC/6t0t6nC4ck/dKVnTdOEd6mRBl
5tCV3C59lwB86c6dmZv//iL4FJxYcTDTDIDxX59uhGZ1pgwqZoXOq2SheU5U166F++dv5pPbxb4F
XG3jRcT/O1slV4uhViDaeLC7miq8Lzr74c8rnN6Osx1IxR2WPegES9KX/HodwrR6J6yR6chpcqRA
245T5dnZ8PznZX7QSP60zulKf9oNtHyABzctCP36eN/LjrdkJrExZXmfqOoqk4HKZUwLkRSY6/k0
bC6BMBm0YfxSmuV/k/Zey3XjTNv2EbGKOeySXFFZlmzJOyyHMXPOPPrvoqb+f7QolvjMvJu2q9wL
INAAuu8Q74O8ltx8Evd55u/DgpJIywKNOuMx6vSS64z60lTgSqbpR1RQ/C5q4QQ2unSjpuGS6A21
g7vXuMtD2j9l2P0M+xI2jgyBOpgrzpJFOerzMX8ADfMsBjMBjnDWQ57rD5djTspJryntMrdp+lLA
vjU6ePBG2XLHn8zkRkyNnUmlFciD+XOIc1gjU4lGKtoQLKnoFBV0iE15oyjwQY377WeBwkWnQUdt
fIlTGLwUSzOVpdsNE5zbLHaqCka1JZg3IjRx24AlQUtS/zmpqI9aXV/ZMhhrzPJgHfYZddoORF0u
wvGey5CfT9rKqYF0MnBTYKUi6sEf1omUKaXJeqS9dB9LtesH3ydB3sn5tJGK1nK5DEhoxrVICvDt
xecpiyltfb+ZLz0jeiPhbjhat/7N7PqIi664LZyxttdkgA3sMoWUsRSRsarOlOEeDY72xTzozh01
/TuIjSdEm662SwAfoN3zd5bBl4F0wyABaMrl8ktD6AI1DGOn9nbJiQ465BgXHq4j+Tez33u436o6
fNDrmEMqWAVq1NwUam6LfJWnWZv1SsSZvy9OxX44Tof8NKsSZs5mrPl6v8wo2MWwkEG/zD4ol8Pz
ObFapSDNz2gK/0ht/dTvhYN83LpFrlwioQ38E2hxXTUCTQahSCCL/hGuha0r1ME5F+FPeTAqkDBI
bvoR3sHnO+GDcNPbZAIj4iADqqy+6V6/S5lCLyRKG1NVc9vz3yP03OKI//HNzDmA5eTKG1Laa5tP
wX5FVCUMLnR5MaXxpCPzKMWczp5q67r3NAHdsKVOc+q28jbOtvXxGaqpihLtFKqUlx8Q9WHQSgLI
56x13P6qcLMTnrLAL+3w4MGNdSCQutlhS/Rn7Uwlu8ioouMoTbXnMmw4jJ4IP4hiZa66adKeK716
2Ph0KwVR7E8gVIC/mf1lFkNT1AR+LkoSMPgO6llBywgME10UGsA7aRfvzY21Mv9/i71APxsgGEkT
Gqs5L+F3S6WmRhNrE/RTIYYRODMSDf26s6KNMCt1bGB62MfA1Jjtaxe3Xz1VtTxJJ5YfsmUKHu9/
58ot7JI8p4nFcN7HWWLNlAHuYVGMk9O9yH/0h3EHY96hDR7gl9CcgYJJDmCTyskO8uPnX25lIufc
NdvkWGy7pa5Yrno+SHtGyHp3dcE7VAnKNZ7p/pcwLHoAb7NTwPwz3n2vuOA4UsJ2Avf7R9LvStq+
vvbj8xgrm1lDr2s+RkE7Q/C5jOHRw8IKu5nYXpLdKN/77nGw8Jmopo17zuqcvQu02FBFVpQ0FQmU
x8depXYQwjqN6/3nw1mrGlyMZ5GGIz+UC1q5k9P035Iptkfri4Gr7yTumnov0FiE8biVolZSP3hO
nAzwVqbqs0S/0i+SrFAc2Mdf9DOZfp+5Axm4fZk9tyNQt/6XrWfz6mwCkQZSB67OWNaia2voajrv
c1ULtn0cuJ0EA2Lrybe2OHC/UhkaEn3oPl0uDjBuVLiEirvBgLdxTZe1xxCio7GcxxsvpbV7FvBy
qkuU1nFpWJbxY3n0CqPmHgJ2mVwIsMKRT9MBr5lddfB2w38oCGgoAmrcfmhOvNGS3m8u4AfBGDIm
J7nGr3GfHwRUtCSAVzzOfXcLbb52jF2EW0ylCq8ZBuc8lTtp30527RTQ3xkrJ5i0awa7rx1n+Gsr
Sa7VPSh8KjovN85rinaXnxBiyWToZc1+oGZHnfAQPuiualuH3EUMamOPr4/S4rEgzj45rJzLaDmw
h85sOdGGPTC5r/t+x6l28K5nFWO49qm9faitbT6kTP//kIvTRkxp2tHzp889tqe6fglm2Qv5KQpv
SwHSdbeFEF/bee/jLSZUDXgqxkA2nMg3kBN74CW8q80tReh5opZnGzcCyCeQ7eZ3x+VEqt1oxZUp
k0BkpJn7r/5m/WN1ZbwPsciUNXLdQ+0j0KPeYOasnos9LpRXaF4NO/bA5uXjrYr62ZAWEzeoUm3k
AfHo9dvyw8u0F3fhrr2Nz3B43cLGfJo2O1X5/6U4trZK3g92sf3AtnqRgqqPU5rCVegV3+WqPaci
uJUBWVPfuzEU4bRxFK1c77R3MZdFEyMR1YiH5eQAO9EP3qE9DFex4x31u+Rxbjv8h+vd+06HsTjK
TV+s5gYp0i51COqjRRVHtYutPT7vpw+f8Z9+yrI2N5l5pggBoxob8JIWBgQhHTAd7Af8rHwcNw7X
1Y3wLtxi1SDALDa5yqCk4jWWr8fNUuP85RfjuSj+L2ZNTptuDGuLxyh6ohjrHg2ED76N8S6MbTu0
98k+fB6O0X46+ueO7we4mVNdvcpuvojfovMI89525MZGlDd2xetoZxp2b1unP8etM3/lNCavUkZE
DRItt2UqL+WsqToZeLOq1w9dJduJhdBP8bu2njZW7sqkk1CJMr8p56flZfbpC6/nlAbp27hgiaF7
A5VqDDQmTRs7rJlh5if//lFJEx9q6VxiYYSLmoA0ZOUgpObIO7l9mCT/T+9nt97Q7EQlE7fuGisv
B2OurfB4JSTIhMvxRb6cp2iJzCyp7nqu6QA3T+3wNJd0EGr6fDbXPht+fVhQ6rKKadOiATkO8FXz
AL37WlZ/9LOUZVZ8yyYuUmjIfR5q7bupBvRrTeHRCkfqclwjIJVAybE/9Izsa2Lph9JIxY0NubJf
uG5ScuMyAQHn7R737lFS4e+NtNPMfta7nYAOo+KlzwNKNg7C3/d+Xt/1Y/WTe9fGNK7VSS8CL19D
eSDA+ATaoxknEAGm/CDukj3aTA6qEyl6QYrx1lnxN2EyK0c+pBWeYDxnZ+zH4vBQG0AUaJdQbfS6
2zbVztTu0MpU/OPnn2/t+mTooqpQ+YO7DzHn8vvFyCymQGIHjsjZgm46SlBMyz0edCj4t8fWuooc
lDE3oq6UyDBeh+4G+Itn5pKcEw/ROCUDw0Pm0HfMVpJc3r6qW2XBX03hneTMhOnUwvT1DB3amryh
Pf5B6pYSFj+A0iO0MQ2O2uLLFhNKRVDM6fQGqh1n7UlEOBRNxecgC6/j1tpFYvCnNPtnrU5O+HLV
oE/HRxLUcRTMJy2HnS7K+lexD4F2RmnlFN4wwASokPHJulfWZTKPCAo3AFsdJJ8u+CimUBwQUJIt
hx6YyOBGFpItIoZcuYBaXSsOiAx2kboPEba8k2K12YXmdnlrJTuwXUWFsgy2rZSbLj95rg5FjFXY
QG9C81Ah1OqDJ7dXMox5XspYi49BJexEob2vBfUBmcpfpJgfQjSzvXEgR/KEyrQIJJOaxNbCWNnq
EAZROmBt0PdfdibyupHLUIDpgbgKoi6iFH8Ja3TAcsCwR8yOZNfv0U0zhRyTJyH3nNjvp2Mw8MIW
xeQ89JO5D8PsNMbZNdl4OHRlfuOPXrJH8u3356t4JfXBZJsBjBZttg8lmU6AM1EHpHRpQg1cCnCf
2njcKGshZk7y23vRRB358lPReIskg44/4nvqDyYCBaoBrSa84uHUxpUMvwn12iyQoT8V5iFWPBgw
+W0KRPEW4zks41FR2ddplV15Wo7+1jD57thJN02dPMVWgaxYhxI3ik8z+rg9WPFwwn/mVchT4I9l
/Duvi6subXZSijoX/Zfi2GXYtoW5+YrkYbnx+deyno4+B1cAmcrQsqohDqPmoWUAm2r28mpFuxa/
GV62+/y7vVWLF/cvQ+cgpjzPUvtgM5VOuVeaHeALTYDOYnXd12hE9QABjLsU0k8YKNdBoV5LlXmd
RsmP1EN3NNSbn6rkgU9Q0H86pGKhunra/5RTzTGb9IGGYbaLdQHqoKLe1WPyy/O9L37UPX3+41en
6N1vX9yThl5Aq2NgijK1REYa0cK6f7GgmPzfwizPn0wJKzMjTBpCEKwCZwhfuv7h8yArq5tyCOAS
Q8exkhLM5eqmfVqLeYN9u1hejZiy8hT7PMBaRxEpAwRkUHuhHGEu9o+k1ZOc5gxj2L+IjnnwHw1u
1UiX/TIe2usZXBKCZt+4Nqx9ovdBF/m1a6QA3TuCorYmRocgv5K2ju2VFH4xrsXnSYsKRfSQECBA
s+ym6J7NdD+qG+lnYyDLu0EJWN6aJvaJ15aw+czexJZVQa3A0jZKY+vjMQ1UESQqY/riKo43Y5mF
OsArjba3pJ4q3doJVGz74fHzFfHW4FjufeqLIBUxHQF8tZg5q4Q/kGlE6vYvPXYErZ3v8j/7q9T+
+vLbzY/+j7moP8td1Ipte/vYsXama4cOt9vbaafv0dfdbE/OC/2TH7X04gIJNvbTjKyTvLOn126E
wFzT/hTFxwmS18YMbMSaN+W7y7Rc0WECqwrewdsb9XWmbl2tVnY1BU7gevR96DMtV03aQlkRvY5v
eQdD1HXb3dwDFRxhR5NEfzqJBZa7rXvUbf06P+WYPRe9TZvtK67E978/H+zKCr646sz//m6wtd4P
coUwpaOnbHafd1du2R1U6M/DrN2i8SaQObhAw8xd+8s4vuHFqERFXAUihcyMKFpbg8LSpCjbRYF/
mKT0qaD1cPDG9qXNraOpwvuGrnKPbe69KQ+BjeLgncod2GF1bp2ray0Kk5IsJ548y3O9/f538xD5
LeyXErEMNZDUozDLMPoDqrU87iM7Uwf9gFC/aSNsuUvh/iG7l2yk4rVVQUOc4v0M82MDXs5QOghJ
kZvcZLj3hlCMUl76SrdxoKwhC+ZOI3Jc2Ivz5RenY9wkiT8o3mwtPrxBVJM77xWku2Mdkl2mO1v1
kRXxE5NqxczTANGl4vZ8OSxvgPzFXRbtGKdzjX19kwX2np7ZDpXpxNnZ3ZklvseT4NVS3I1Ft/KI
uoi9GGwRAo9XEwMGWwdYPFLBy1hNf9Sj1i2n3pVL81qPcu70wnSnwG75PPxbJ2aRtLj+yhKyIlzZ
aQteDr1th9q0aq6/MongqizHRykInoux3CeeslNgzWk9oB3BF6+GWnBHD2OJKZxu2tg68mzaWS0m
FEB7XVEdr3Rfemx86DjDONid0l1p3fC1z7qDIE/3kyUeokq/k6s/Uw3tJqGFaLcVfxmnfyopO/u5
6MIhPMeSxEssE86DFmNh34u+WyCY9uPzka8klYuBz0v93WayrJRx1VRXctFH1jxE7d6HLTmkG4fi
ylsI9SUKHyK1KXCJizjA+LDyzlCf+VtdbpbkUPfQtDZKAGvDmbG+BrAKJJDUeZm9G45aYzynVuzM
WMKT+tibf2YLhM+nbC0BMZZ/gsiXQXCpEqGLEqSV0UINoMOjpRq6vZXgnGKI59hn1Ya9R06MXo1a
+bIRf16My8WKax/dSxp9PLwX+1Tx1VEJDBOwonXfzYjYHOeD6nHs7+XoaHkx7P4AeU78ukdeVg26
zQg9fP4b1j7n+5+w2K4SYrKNUPMTFAsezncx+TLl/S5WTIqr5q4zX5P06+cRV25VNDf/GfTirlOi
xjY1HRHjSMBZWpFR4tZ71a4T5JdNT2w2RrgGj3gfcAmPqMfRnLD2nVfs4CK4d6/ukA6gYbw/2NeI
7znYRp9mavDu84GuNZa4yql0pklENEAW5zzspRiiCRpA3V79M8O7fnXn7BZDwCO4go1RrpxkF7Hm
WX+3XwQryaduIpY/oVQQfRWtnxujWY8AK8DgpIb9txiN2YzKAGcY3UQEDLQovxNjAWci6MykXCdI
q50uenshlDGjFJCar2/z0XQswzgjU7Xf+DFrpwwnGCVeCyE2FtNiuKkQllmA1vAoBtFeGVXhJETB
UQgCLIgUmhNNld8VpO5hir76WDx8Hn9tLsBhqUimMR/cKC/DDy11c71DnK2RY0Ru0Hrh5vAfQrzh
LYF9G6TByxBKQaYd84kQXWXnYWuH1Ub6WR3EuwiLQSShlRmGCI5djM+hZAKarv+PY1gumcAfEtUD
0atEz40KHWeD8biWSihD0bcAi21SNLycoyZK1JY2N3Mk+Ee1ZY5GcGp4MhnFxvth/qXLTK3T7ZbF
uQpIA+MyEjLvwdSURCqgkdpqhyfO6Mu3InTEf//ZkSED/4F7IkDURT5uDXwaEN1mSNaz1PwYuo32
0tplFIzd3zB5DCHVxZxVU4g6u8ZXp9vtViflGB/QKXHx3975+y3u0toHsmBJ0f7F5U5dCpRFRmEJ
KgxFR21/BuJ1L5wADdgRyt6fz9rHz0M/F9Y6qRbJMMqfl58nkoWqVi02y1g/l7QNJvMKiJL7H4Lw
UsEuVppJvIucE7a+IAQNApRZGrnIVTRh7GrqRh7/YJ0JHhiAJx3AtzaApSmXQ2ktUCO0N+mS7XBH
Odo4d5zdGdQ3n1qho3+h1CE5ylcAyXfC0+cjfMPIXi5zCsdg08C/0dfkTnIZPIpQYvWCCHRAZd+4
bQLGVAWbIDiG5fQWjB3FqRxh01hy7fO9D7tYk6kx1lGBcLoziLd5vve8szg9/h+HtlgiWliM9FWJ
Eds34sNLvfMOxd7f4bwAxPsAx3TPwXy1BUXYmlFtcY+1EqFOGikEm7lv86vqd+LCF3GrneTcDiW3
8zdCe+Zsxf2Y2/mQvGxnwJqBe/PiQ/pm05R1yWiTdlcG92X318Z0zp9kuVJoUvPAQphPpTp2uVJ6
sQ1jS6GeYtyZ405B7PgEvglAlfFQc1/9Ed7zulWP/wOQ/WNOQVgR9g283jfU6WJGk6TjdhrA4+Z5
u9P2bmkLdgoZ4Rf9nx+5C+nC2aqdrs0mXUHEMKEDokmwXJ/pWKXBqNGTb01nshBN3qpPrTzZGdU/
IYzFqNDgHwcrIYR6SG8VF4e7yO4wdHDFPUCDq+Aw3H2NnHC/Be9euaReBl7kmy5useod1Xk6x132
Kn2Ln9W3oIPu/JcO8mW0eabfXVObSPPCxiOal30N01++/Geonj9fmm/Yug9L891ULpZmmrdhwo1w
pLyugED1z5HnWsgD/2Vmzl+zHX1wFZzVx+SgPXno92j/4SyiS67DCeCcpeRzOcQiDiNrytnxKEGc
rSDArknYl8nWDl+BAVBnwf2X+8/ckbcWx1HdFBbse7a4eMZHMHGTu+aIdI+9y2x1T7/0f/E9Xdn0
wBk5/ND+wAFhEXIIwcs3Na2Repy4PMyubD3yf4W883R2e6ockWN67vCyhrzf7ftwev38286fbvlp
qWjqwLRB+6rWYiOW0yglGmrqDoKTduS1dzqGPKgObRQf3i5Bn8VZHBa5YEhpkwacg60m3dWWfCrU
+keMNMEDtIHQjYX4eyU0Z4+WpG0k+kMgBnvsBR78qv5a6uODFo13k9odIrn+aUTjHqGDZxPPwqo0
FDs16wprEOlp8sd7VQqQkJYf8KR2JkO81hF6MDAvszROXwNTxyL/pdblVd2WeLlZti6VvwefGZbi
eriustA/SCJiEQV6kAI6SQ0e7GId7moNXXepkjeu3B/yBXQJiQXHdYs1YCnWYgendS32lmfh+bvD
3VPehefZdFrQwAtHO9/Vd59/8WW2X4ZbbGbRx11QzDGqFWTHN4SDUek3ioDIZrb/PNCH/fQWiUo0
Ny/KW6ChLvctEiD40uGf6Og59p0RCNDIim2f27hd+cpjBRyuVZCNVOLTEIm+U9bZVebzt9oUOmHb
Y6qk1L8//1HLg2f+TQrHDl4O5BNr+exQtCLNRUFqnSpKnSINUeTcWOrzSn6/0lWQkBB/QesrQOk+
7Ci/DDQG0f9dzpOODZ7eM858q5z31iRfxuHFjO0lE4ym7yJ1pJ0FVEOt5jjRfbEP9qVyq92gkEkZ
WtYfPp82bW1UUMF4C/DwANO+yBPAiUfPE+gsJPnwQ47CF7MQv4xtSFVXRxlNORbyUZSHa03vcMdW
1PzVipVTloZPk0AjYJKFl6JAbCiZqaUSCO6aplHQXw0l1qNx53omFABSUN+SAyL1Gi8LJRcfQyk5
aU3/Y5jy1Gl1abL9soB5IzfmWffDq75Dhq6XrjDb+u6hNjQNWP95Unjb5cqxhsCbTcbvEcnOsChf
UqxH7XgK2cqS8cNKUVqOtc60ZUt4UKGQvNTt5PplUrpabXq3uiaQEwplY318aCKxQHjuQNsGN88b
bqkJoVd+2IZT1jvRtfBl7pl5rnTb70f3trChKm5qBixT/DLe4vgcfEUO0Cfs0T+9SoHyGMNdaGxV
yz68spZRFlksEhpDU3uioLFq31TXM+8Bdyu+8nmcL1xHzcWwceNt9zGXUQmcn3VogtMFUuZ/f3f5
8WhiSaVMa4SOGqfXT6NVnUJ5FXFS+3z9L9PG/Ib855iEK3gZCGvfmerAOS3jcBYcS7ym/0sASwMo
p9PRWuJGxVIZ6rrhHE68BilmjEC+fx7gQ75gCFiXSsyVSY0PkO/lEPQBLSLJ5wSeH2rDU3geexvP
1pkjIh7r4l+eMnO0GWaIkIoMd3T56B5gFymeQUdW8ykglXtTwXazD1Hq26L3rLybLiItFp6ejH0m
llxOW/NLJv3Ui6dWRH1av0+TLbztMgm+DQqACcOBlMUN8XIKo8zkpm2xCob9P/RD8biFg/9wI1jE
WaoGlo0VaGODld3fzJpkjy+wf0Lq4Vgdwq2S4gp4xgImCFiCY1qCkL5I7WhuSUmgmT06oDamJDzh
jVv5CesY20bimaNLfxS2rgbzfnl/eDFC2oUoSgAIQhfww/uvtIquzhE885TzrH+jhb3dIZgpmw+K
8bUUDEcdfg6YBm5sAnktLvhXKsygkT4QSEdTqSZLouKUXKM9tiP3DpSAkq8zPFuKNlPvCvWMcb6L
tyg+5p1VNv6swDB0DSDRnM2t99yEEBlvEa02jiCasbeJ0++Dz9NJ74zwjD74SxdxVI1GcDDjYSuX
raxiYBswf+ZCw0davqSOuG3EBvS001xiwBT17StvreLlscMnpv8GrJnHBYfDkmKqAm6thVpiEWd3
lv9qyOeyPPz7zwnUALswvigk06V8UV3Fk2Q1oNLnnJa50V67xa9WpayGLPix2nqIrpwCF+EWJ2mf
+3zqinCjH9FWlBC2lTfy5jIE91PR4l6KEwkFQ653lylGqosywammc4oqulGi4FSn/7a0uwyxSJhZ
Z4Z+J/pIM/rdaJtxtkfi5VlPlZfPv87KULjmSDPYSxbn68HlUOpaHUxP410jB9G5nP7IXvjvJ+si
wmIkTYLGExCllp7Vd1TKdXNDC+RD4ePtBfNuCPMaf3e/CD1JndSBANEpPEp2+H348n38qjuIz7sc
bZXtvVR2c2O9usfiwTptSUyszyD9EbYp/A59ceuQom6QA5GnWtn0B0EA69EFzucf6eMNipxP7/H/
C7H4SB2QYTOohdbpNQWn3egENujnYIa/lEh+/TzUB5VW1oD4/g2xSIYl5kE9qsjzbpX2xhFflcwe
7GjfPrc30pE5RYdtgAWk9TvxKnverCOtPEjf7opwLWg50WxcfM4oaxSxwZDeQZKWp3ynVce8UYxZ
CD60i1T9juJSdKLc9Ow1oVsXKr6sQner1TyP0agKcI4wdVuRthvb8zS/Pw/nqcHVc5ZgU8FFLvHw
SQZiewrYk9WEc3aCpXGSlWeNepAplPu2n669SjvRLP6WiWDgfSX68vnHWZ0bmmRc20jXlMEWdxt0
DPuxbPkF0QmV++F3tO+OpTvshkMx2c2mkOGHrtnbiP+JtyzPpkkFIaIjnv4AOe4NP1C79fXfAmZb
G2n+sB+m9004ArA5L/PFFWfA4xiH45S3Mqa2zRVFopAv/vkMftysfEJa5/AtNHaruthJuWCqgZoS
I7BsY2oAwKXu/y3CfLl5l42Uus7qJkCJK8r8cKe0U4+fcv/0eZC1hcA7weRlOpcW6FdfRsnNXDGq
QeWQS1xsFuCXzlhqRJFV/fi3eMjWTWF5IZnPhvcP4sXMTVZa4uHD01GWonOXZCiQn+LxNh0fg+Ix
zX2ni7bS3sqCuHg4LlKRVMUl2tvceX3zS+OdJkRGs+xxYyZXVsRFkMWWqrOqAJDE67RyEURxm2/N
sboKnVfk3M9Y2V9Lp42AK1mEgCqiMgiIUEucf9C7BRKB99RxB59Bz/4RDfw9uRbjDSc6Bucm+9cn
x/z2pqOJlDRSpMuUZQSYFskafXW//z7ld3lJp0q8sYaNO97HAwoZCij/s2cVKBl98cRPTbWJVZk7
lyIYpwEAZNvE3+tWd0BybIRay0kXsRarAts+HLhGYmXlSWXZx0DCzerO+j7jl8HDdBtTuLZAYBTN
SGI84cQ3WtC779UNHiwnnSa7Jfm2GPyugo0r2PyDF3lvrurDgJvXBcLflwui0Fq9j32+Ua+CZ1cf
xOg+EF/jZP7DjybcUHFd21SUFxgQuF8NibHLaFGfAO5pWHNF/y1WrxKcMvAu2Eiza0Hmtp4ICxXl
tKWYR9HUcL+UkDmjNE9C3GEratdyvvFpPryK56TE1VUHWAfQmN10OZi60aLWqgDVjUUgOXFX4XDo
aZ6jVvUxq4J927TBoQchUyJauO+UFAMKPUGONwv2TaBGbiEJKSqTurKnKbExCWsLZ9alAOQNqRkT
5Msfl8KUb/Se9ajX5lWVYHfaxrvPk8na0nkfYjl+KUoizQfJKeeJU6mPAWgFobrVWTtlcFSA3H4e
b22f015HDtCCq/UBWq+Xo2oUs70kDGr0GuL8Oaz8b13nu0IptRvBPlRY+LqcbjyvoIRiLjn7WL/P
lPmgj8WYo7LNXj/NGsfeKbtCpfqQ7wV3qxW9smQvgi3OAY/ncW5oEDErxdxHyp2kfMPXdf/5/K0c
ou+DLJdEoWupoXWMaDwP1/WhuVIO4/X/0HaYLxmLlHIRZ7EurCHsQr3kjJmf3Oou2sPex9DFts4c
oXR5Nvbhykq/CDf/nHcp0it0qe5TwskoLSnfw38vscRS4DlAlRLGgj6Dly8jmJ4St2mEGuWs0iCh
SGCwwp/N+9KdyQThvi5pwm2CBFaW+0XUxZqwankUkznqjLlQncT1d7kzHDGYdKZdvseUbmsmSfwr
exruggbCUgNnaSyLsnnRq3rgiUymPIX7wipFRFmyJz1s5JtR0h+HKDmPHqLYcnzXan3mJEFv7stO
BwAij79g3r1WYveaj5jdIUEY2EU4/VUnw6vUmt+nLPoRWAh25lV0V0bt+KAqDKPy1fA0KaFve6V3
HWbDKcv6X1iZu6Iv3wh63NFlTQ685fFsxrZJKm3DnJwgGH5XVg7hVQOlPnnpycKLzFKUq1ipT0jz
7PUaJgL6qpbZi04iaq+JoGF7buJEaBUTTocKNjT69YBxl9mXXxrNt+Up/tm1FktWuQ/a5huuUxio
+eIJT4NfehnBNTbR+NE8I54toGgWpbL6KEcI5XRxQBoc1OesULAcEP3HpAe01nSY97VDRz+gDGT8
z0bxVvZ67E/BfI+9+Rs7qftcUe6A1zqmL+yKTEbXDeQdbMvpte6F17o1H70ZeBvpwU2WtL+q0Hiu
sXPMKvGmHMsrBHue/bQ7duao7ItYfMIOrnW9iWYBjm9/ptaHokpN084yzVWm/HsRJTBXQz2HFmyk
O8zFEbJt5LuhECO0xAUY1kPk29Qtb/RWfwjl4DoYMzdvh10nwBs2pXTnT1xLgqaoT1ihpE6uZpUT
991JHKrabevxtYgV3A2qL33gHTkcs6ui7j3IgzwUqtBSXYQc9etwin4GqaFca4UW7RI/ulcb74E6
dLHnMdPt67jEi3KEMaJGSbM39UlHMVn7jvEgJnpVXBy0uO3dIKiah7ELf4HjjL/3cc/3GPV7KxIf
Zb0H2Skmglua1m8TGR5RLxy5SPZB19a2lg+JawXVr6lIh4OK96Abh8afRMUnUhXDCSpvmJ9jwb8f
Wr5khGqj7TPxbpfI0EhjGvKjURxjbHJsgHzwBwwluMLRiXO/q6ddj4N3FWXXXRoXO82z4Pj7Eyrt
SWP97BoNKqFStYeg+94kfyV4UiaeHtkRvuxcoJ6jVuj/8juzuhKCOAGk54dn0fACuzLBgXT6XV6k
/qNfizUaIhjTC0Pj6mZ8qtvgfopZMalQvbbQq+wh02V7VIpTE9FnkTz9W9R5hq1nMsAOmqbe/CZQ
PLvxtfu4Kq8yNYLWH/KV+70/Dk4RZSe9lQ55NdGHxfDwx6R5v5nx8SibWJbhFiFgxDg12YPcye5Q
T8fWTO+MSLoh3xwaAb3zAVfLxDx0uuV0Zhzv9Fq3welVrh9Fv+MS/5DSyM0vZcBvkLsC7QlVS2DB
adeBKe3jsr9V9LG5ph5exE5e5Pdai91oWSjXLY5+IrYWKYul6LqrrFcPVe7bnWeekja6NYTwy4wf
kBLVclQTWp2VILSsPxm+9CNNBiB1ivk16IUXSt+HMNRruEy8bMc2vk2j+jr2s1dLzm/DAke+URJ9
u7dMz42KGgM/qTEPVazx6YLqBSinvKN2fhqjEkWp9DSBqtmllvKIHditgXUCzmeq9lJ4hX+Vx0Hj
EqPZCRkCDGYqSPteK7+gB/KrKYYvQyH8EKYMxR+5nX3njccyCULbiyHF52X+S1aCp7YrJNdqG8lu
C6Ojjo7+dAg7XctfAET9lCzv0MnNizL5d32dv3aVhWpQV9+N+niuNMt5s50Tw17cmV0t7AYLx0jF
MDDmEO6LRryqPD11ekM7q1GR42GpxLYKcyTsor+o3j6k+Okeo0r7FY9wZWQrreyyxM4soW3hZBR3
7WlAuKIoPQgMmJW6mVTi2YCGySHhguyKUyTic5rxX7fDgYvfs29o0Bu8+sD/+CUJ8sY1BD6QOOg/
EWGpnXxAQ1T2uVEoYeKOSvYUNMhyK1F9Z2IY5qni2a9U6FhieidaxW0Ym7HdpNF1m2a1PXbtHhs8
DJz68pyPqWePYvpbMaaTlHKw+9pDNHkvnCT3ONjchXL3oErZky92u9rD5bPVfJTAx0MWGE4bl6fR
8u9yNraeZD9qTE2brrxvwDygHPsDHPiuzeWfuol+GjK8mKJoGRgx2buru/ynJ/S3QhoLZzUQ+ac4
dnyEX20g99egTo5qn6S4E+LVNqadXQ4mOSI9+I2yk6LhZojqK6kOX8JWfDWRoLNNg82LmRx4yVL7
UuZI1YbV3VDLz2IcfhW17qEZ+m+kgitTLu8qST/rWfc9kpRn0RrPpYBSgVk/mUZ601T6fkq8r0kC
3cRvIoxErDsh1cpdFkrPeVpIthHI2Mn2EaKdNZbXOvZQVfGqytNsJpraedKch7w9ewMa6FpcvObY
2UtypcLy4ktVaKfaXh8+mwn7LJepG5nDozIZD6FVYGzXYPXDXQLDHrfo85s+7W7LRj+OqUjGL4Jk
N1bCfjC1r3XuX3WK8tuiU9XJ8b5PA9mWsl+p5dd20fdHFNPFK0ueRNcQG9tHaxzeRXpvGgkAsqfJ
FOygV3bcREKnbcXiUBbDWa3iG6Hq9lKIbiC/2/BL3RVa6VvhtUdf6w5NoWHz0x6jIa4cufIstws1
iq+OqJWtOwXaUyiI/dXYGZlrerWPySUWu2n5/0j7ruXIkSzLXymr50UPAIfytel+gApFMqjJ5AuM
KiEdwgGH+vo94FZPBRExgapsK0srSyMzbjjg4vq9RyBNSiPgtqwWAGRSXGSy/FGr4N+OXF+NAB3C
IhDmkXWSuIlU3FS55gWiW6fZcBcFemQz09g2gPnYPFFfZAKvPrlV0ROlxmdmVrahDi9pqQ42xMlr
+AuqtdsMjFzFOTwcTUmx67TXHb2nk4jmcK8M5sbo4YdZk+YV4hEQbVPyZ+y/jRdJMYWJqbwZmfpT
4zg4lbj7hCHnttLZlZlC5ZZr90Yf7XMVcnoWu5ex84emyvEyw5VRAi1vxNCjSEW7iaoa2u3DZ0K4
12C6O/mYOxR5XWIFGxTYPHDQ4cQp3eYZvQuzBOmLATs1rl2FZf4uw1goAUuOi3wHD/EbI+g3Zkxu
UYV+YqbW2DJTniqpvqc0fOSdVbvMipOLrm9Gu2hhQMXjwK7kPLFxlvl91G07JdpBTfmiLvJXzO4I
BsNDtAkE2iawPnL1LNzRGmR/CtvUEi54VaJvkzTJbegSQGPF9MbwLZC1S6Tmxq5Seb4iRvYEy4hN
NGbIJ5tqFWZQ9MONX1biOxMUQ8ciwehaiTU5aBvMz2nCtzDTXGfTVG9SDrtTo4cLEjdhw90bUAfq
tNKGaiiOii7dZ2No2EWj3g+13LrlmO3rSN4DDvhYhSVkqKvWHgsVaUWdU8xjE/6VVIFkDoxRHa0w
PWmsgK/gl8Eo36OiO9jBkMPNTiS4SLShX6mQA4t6SwE8AsaMedI9j1r6FEa1thuxd3kdVJBgf0qt
K+R4sBDXPav6ZAY8EYXsDnrpqr1oof8aPsR6YiK5yIttnBY3FojAvI5XmoGNEwZMsCJHV+EiGqfd
WsYIQRoe1ukYweUGnpxR28GytZLHB7Nob6xAwlcDZQKmsoa6Bo059xjJ+G3SDwwfXSleLY2NrRXD
AxM0txu1eAmH+CazCLaQ5q6FtQYvcXWvwl3So7glZS3aOCNy/77MPD4qNx2pX+Ksz3yIGZUQMsrr
dUqbt77qP/pRgvaeYqVbIQZU62l8LULW+CYLP3gBf1JZ7j1mQPpIbbYiF/smqjFHOOYtMfLnUKuy
GyWfjNwZd3Odp3tTqOMK+vqF2+aVea9JRg3Pj7xdG6p4VmG55WsCRaMabTjbzOX7pCBI+hVul0E2
PoAZS19VIxW7MRmNKx4LBvsuGhs29gm6EwmM0oo2TxIcLxSKPeCAm2tFLbW1IsCCziplLwtIVUlR
Ym47vfwBiTrLTWqcg2q0As7ejRvxGkJszM/lXnEDMw5uNS7ovtGqD1X0bCtk2bpuza5fA3gS+jAu
whkC6R6Pk45teFDcJaYlu52uwdeVZMq2SAGzLc3ilofAd8HlWMBaUpjc7aThWh5Hj6tsDzVTj0x+
5krogCS1a3LF7UzpBXaXTpJwzxos9iAZpPdhj9xtrBK/p7YcelgqMZESKb2rBhEMQdIMfshgJu7k
GEm4OjYlBLayt6SWXgvk54zFn5DvcRkwvkAo4khNME4ASo1iR4Igc4yx/bASKXL4AIP2GPBBHA66
6seJ2KP+ENlqc6fWgepAhUnxgjiSnUiTlBXXheRpBYSXEtjbqUiPCOyfY+Czy7GuHWrE8LqNyFXJ
yQ+5hANLll6qOpzNkbms4zy4Ema97XBqWCO9Tcxil4noXSvZpZ5It0FZAHcS44Tu+0R38rIZ7DCq
CECHY7szii5yjAr7ZUjKO10B7Dk1L6LCvAI8aZcrpeV1g8AGULOrNpHhXCJWga49S9mo2W1R4JY6
QkfKjKOt2gdPmDIVTOIbydYj6wGI3JcwT8ZbqqVkXxnRsI+jPoaqn5DWVTPCkcKUdVthuttFTY5e
jDk+NcLSfmCNiauxCgAaUXrThbIP9JshgOEmQeApcNF0IQZQMpG7dUfNTVUgb5ADBdbBghtrzmu+
bkYTpJ2sH39GlVx7HeyifGpK+GZB0l0IY4iu5bJ6MWi6E0zxSrV66nv9KgpVHzJu8ITvrVetAEsl
6dfhMO6iEdoBFcQXcmkV5PRWyZkHiAt2jaLcFTE8E8oKYiQlyivITkuub5VUv5M7eL+nOt6K8jMu
ho9QH2/lUV+XBrujBU52YD18QlthM5Wt81DFtOvqC9GreNYKb+9ZXTIPrkX9bpiQShCa+xxlOXLh
73wVSSiRwGeV2TBlBBM6zz4b0N1MHI5x85JqdeEpvdVKbpuksm9QTbdFGkoXEQ9LWDGz8rIVGUM5
LQ08Nctwm5ITOF7DrJQqhQ/RBRjZ46bd4lBDkuIqufDkWrdNSfcS2IfqDVAXSDc5f7SUJ95SCEPw
DZvs4vXYa+DqLXSy4tNvFJdyV77m9D4JS+wXTfZRD7h2R7prtPwKXU3406CXjjSofaI53coFau16
l4grrW1uc25BJ4iUN9zCyd9aRmsrnXQziOZBxjNBp2DdTDbrUpPdmw1zSQTqrZV5iaZdsVYF9PeR
A4QNiXNniAa7lX9qMjzD4T/Y9/nO6nUPwlE7NQRUsQYvuCfruNHfq0x+SjnSGBib2SwzBi+h1gYl
L3cUHB7L2fWo9K2f9MYjjRjmKJaUJP1sTBWAusE0bNmIOrdRIInWc+VBS8Q15UgzQ7l6G0R3i6qX
tY15dFciRRQkUO1Ahc1oQkZYeDc1HKS1lyHvg5UsxzdlaHjZIF4pp9yHKEvptixJLtM8eVHC8REG
8DiyU/OjKJOnZOQrPkp+bEgoSnWuwG/BHUUf3BK+7i4z0BbszCujgbRFVW2Axb5BjWBVcUxHoOOZ
h/w8cTIFHAmgG70I7tQGbnpZnTkAGt/WQfkOIZyngn9GRbfR+JXa4LhAzR7Sg6YM1ZrqWof4gWHl
nlXSNbGCJxYHLzKvvJo9WTo0oLQUqGdLYzAbYeuCNvs+GFQ3ikGE4WQlB+UD48mK6OxHHbe3xCpw
O1Z3pWWsQXN/VIfkRU/HywIYAiUCB1Cv7VTCC9Z7W1aDu2wAC0AiFXZfOHhy7KslnhErDDckA0Q/
o9LrlPRKUYXXZLGTFInNEqQkYQ+QUr2tkONLGGNd7GLKLpVa8xROvahJ3dLq3IlDY+FiFI4S9YRq
2d2YRnbdqph8NXynU/OWoB+HS6MgDslpha0IajGwdvpRhNUlbYK3NIHAP3p1BVYGvZO6Cm1UJrsE
usfm8JC3l2P4wrllEwyslHRoyTJ4bcOnHbAC2cyeQrhM+cJot2PaPwmF7ZF7wgGsmggWTYALQqK2
q0xDcTKlKKlJdQFv1GSvCXFdJ/ljlRWBnyXFB0Wtr9aNXS6KG/iZcnxdPDW5Vt6Vgm4TkIKI2d9q
LS7j9eRiz0j30AbKFQABj0Eav+URCC11Xl3VUc03aSOuQ9q5XRXfx6hvYCJQO2yUpz7IyDZUfyQZ
csOh21K53GYc6yKoX6s+3HRRtVIL1Nt65ODbrlOoK4KqskViUc8ANOqJWWV1ZZoMJS2Ymdsihu0d
L7ttwttdr4DkWmb7KRPhUbMurfDeqCvkMrWKVJRgP+6ReTR+bYoNQdqh182zkWTQsonbBxaiJhxq
zVuasQt4Ystuo8bFOpiuaIWMixTsMeFv3rIA6nXJXRBCVhNFEdDEMjNfwZ3HVmGwgsxspVdEQp0X
pa3AaF9UpXhr2vhzNPg2p3Ft10P9BG0Ww4lrkqPWHL0FWfURpcNaqU3dkWhkPrOMGVs5jsMNvrPi
ZLGuexnWpp3WLcXtxfiJity9jKK4m2f4pik8dg1sNKzF0E0IOUcYMq4Wdl3jAlcI+RknFWRJqfHe
qPI2saCHUxQ12o3oSsGM3YKTakszpHR0UzaoCYao8KXgTLlmPNidhkKRNnQr+Mq7EgYHQcdXpakv
9bILwPlNH2lr3bGBQpenNK70XARumAYFkEWjvAJi8y1p5MBtIqV2iCieeA9nobBlEJqUStzauhRV
QOw+ziglN6RrHlWTuL2QdaeM5AcppT5tkutEzweUAyzkgS3/7EK+DiHhaxtVaniTVaUMyzG7kYd1
pvMOmq9tukZhF8LPWSDZQZJ5hYaCklJ0idtqIcwMpfETLUcn5TiJQgnJVqC2OACUSZU1lXEdb98y
oylsA/vmFcBU7mhq68Qcb6wwveNx85pA2cDuQwm3AGXfN+FDnhV3cphfxxl/4qms+0Ul9asuACkh
wK1AqTlmEIURe4YykkQhlwa9vWatGCTys7YFqSyLq9sEMsuOpuMmZYSVjLzU6i5b7B9+ZyARTcpR
stOsRdksrCwn1HLwzwpspQnaC+CXFwFuCnFcP5PYEm5GkvJSEWUBO9whbQ0ox2oVrmJor5Jq6PdM
6+vLUIMfrlX0oAMU7TaD/pGTjeYK34OhxoWckxfiZxbVF6jdvwcADNtN9IKDGQ9C+5Hj3odfx6Vo
TAZzaxolcihGtRuLZvleoRnxOm0A9Fktcvf/UJFwWBcDp8vUfJXR+ll00a1C611u4jTKnCqidxB8
eeASwdxnvoR0XOfSNorjyIb87gII46uxPmswQp9DgTESGFRIMmdYrSIZa/hnADKN3Psx1ZDu6yy2
VrVWlo7VWW9xr2m+lCRYIDHxsEig8A9YngfeV4qbUVfgvgzDsaRDywlXzOfUKi1H16BWLTfGj6g2
dF/w8K2Q68C1mHah0hZW2DgVKwmNJG0o30iT3pZWHjyqIaS2zGifdoGvDU1sqwnBPzLqxGliE5rl
oSAupPtQcB5545BslNCtlv5A2vzXe/9/w8/i+v8Pvv7Xf+Pv7wWQh3EYNbO//mtffuZ3Df/8bC5f
y/+e/un//Oq/vv8V//KPT3Zfm9dvf/Fg3toMN+KTD7eftciar5j4DtNv/tUf/vb59Sn3Q/n5z99f
P1icu3Hd8Pi9+f2PH20+/vk7RKYnBbpJ8fm/DqP88StXrwz/2sFH8dfsN/czZ688/e32E4zO/H/5
mM/XusHnKv+AKipE7igEgKBwoKOx2n1OP7H+AW0PGPehhDoh26E2+vtvecGb6J+/68Y/LKhBaQAQ
AQVDyMRuqwvx9SMdnzfZ0srQq9OhwGT9/u+v++3F/PmifssFuy7ivKn/+fu8W02QqYOpDBARROmg
QDVDwISiMZsU/SlMI9VNYrotQrrQ5z8FTIHpz5cpG3q4YFB871dPXYmQEVAYJpBXC3TSU+RKzmSE
xXyHdnt50R3giDqkTRyGg5DTsA+a8F2CVcpVhITe0wXdhV4Lwf7Ora+XDa7nT3AKpWqQ6gY5A3Ll
89UftySWLQkwkLRWVnRQdxBhWxBsOQHHADAN9mgQQYPg2hwlV8O7Ux5ahCDoPZNoFeNWFUZLhLiT
AzmIMtvG8hEWNkjGwKqxeHJhQvYRN7Kmdg/Wyx8T8HDCnXw1fw5GmRPT1KHKBKyGOidW6iuOzKTv
IDyQo0si0Foxsl3OMt/qandQUXIh+c35+OefJbzfvs8MVqVar0kYJUBQWzmqH+MSUvldt/DKvphV
s0MB7ww0Pxm+ShMR73ucUlA5tVrE0e3RR/fTreF1YFNv2FsK7KN1BxVAt7MHW9oYnm4zW7dT23WX
nBhPoDYMzYT/HGRAcEIdsWChksECZH1OJHBRKa4BKkF6NPiSqiyM+BQMF4BwnIFgTk9SPLP5o44F
8GddMClOTgARBRd/B7YZgRtj5RGnvIFPVmrZSyIIp6Yt8FfYQ0GpBEFrFpYMZkuAEcG0bZR73upQ
fNCNcfP3Z82kNALvCuDXwAH7/jaTMFJaw4DUCeND4ZQ1aZ3Gyo1NBJKidz7UqfGAUfP1JGGhNkd+
N23NWUaBZtZG3HdRHue0+4U1YOG006EyDtHvOVIQjUAzlSoCWkPaYuoBMotiRYlLYLw+P5YjSZNp
c4QRM2wW8eCwt8y2/q4OFdJJAGaIdOv6PHMm++/RnpxkjGsVkATuwlOYOOpf0C4+Ev2bB5+e9MEh
UOHCrecJfMV6YQ8OKoQo7APVbLg6OL42TLi4m11NlnTLCjUnX+LBuGerP7HGtO11jHsc7pie2EZz
ff7JTrN6vr2APYxXQ4ArxaL7PjYLKk1NmUBVy2LRDZhrF4bZ7QJKdkI31lEkL8yYU9sI5j3436iJ
TAbA38PVNSyQlQQ4YzQPS0cMxhZOyPc1KuC1zO7PD+1ULHA6YIULWA2ARTN4m1bnGmTvoH5lDhb0
WqifQk68FOGm1ent+VCnXtNBqC+K+MEMAbsR8CmKZS0PqYmaFw0hPm3+wqs6DDI7cUgI/AOuyADV
S60XJ5d19Yw6pExrW9IXQp063A5DzV6TGgxGnuPUcWghbcy222Zy6snmkvThiTeEaw5YsJqBkw0a
U99nA/y3FSsZcPXs9GcCnBHKrbbUran5eP71TJDC2ST/Fmf25IIADbmSI04zQogovW5ZbVfqTqRr
U10b0S2aofb5iCfwht8izh7g0KkQ5VYRMYYdRc7aPZFzaBZHq0Llnp6rXt0vhVwa5GyLzJqsI6pA
SLXgrpF8sPK+7za9AhjJrsr3+iIe/cSk/zbG6ecHk16WB9wkawRMB7dCqXeM4gUI7Cmw8hcSe1Im
Ak9m7r7WjfDnSkzoYQ5b+We/GddT+k0GW3YnP8lFaOr0Vo7mCbDl/w43G1GmqxXPKMKpK/pu+pMc
jWGb3Iax3F/Qrzr5wg6izXIBiKvG0Wgh2qR+DNlMqB8bIGPrCynHydd0EGZahAevqRd1X7QtwpiD
9CZLW6A43s5P9lOnM7gPuEaC7goA+5xsEXeNyqk81X02O+0FBVHUXdeV04JGt+pv+c/OjX+k/t8m
TwHFjssuhKMn5Qh5nhOELIn6dFRlJ29H9qJ3NaqnZcjRruoLrnYruSXqM+1I/CbyAW3CRHTaQl5y
9GxnX2H2bI1cQmdruupE6QON9mRpyz/9+dClRSVucpieHWFRNxAe9AqSxDq5bBMiuyVEjRdW2dFe
9TWIP4NM8/Rggkiy0YwxAx+x4o0dS8+jXjiUOnp7KyC5QMnTwmyZdttvq+x7PHW2UYnMUgqtBNGb
pcGlovV+Djn7LhSTZvpTzkxg6fMEBa0eZl2QQ6qqdukbHK282TeYrXOpl0syAgPntO/CkwobLT5b
AYceggDPuun+gDUYcyU3W3jQC29zrnNo9mpeWSnCKtGr2q1NQLDPP9qFNzm/KwIWEsaARKCUjkzV
qrIVUP+PhcR9a9QvRmDNxkJZIIqfHJMFIhyuTXDbmid0MZOghMkRUkNyRYE9havk+UEdc9Omt3UQ
Yva25CAYpFBBiEnFtKIo8iPrB6Jzq/olW0toMHimez7mqVHpFo4BTZnE/780oQ6WhFaZplVOjFZF
JONzGQ/5VVg07cLrOhUFHQdsYXh6Frgw3xeeGXKdKx1vHalX4HxnoB7/4/w4vi6t87V2GGK21toK
vf9ar7C+HABKHKQ9lyOUptxNsMHZtlccUEwfoCAOAou6C116/XPpUX7N6nNfYfb6qrYE0klglAU6
/T+N0WFXEexnTBNmKcJFu8OxnjQ/uOM/L3pPtadyxhIB5CidxQxC5QK2WxC/1smcOScBTx0wBqp/
3AKtAFPvAdfikN+ff9jH8lZfYUwZtY+pgD+vgUrw9cqUEZ2siSDEvMgfEsDq7HgVP8SO7MNmypF+
SNImeF0IPE2Uo0eMjsG/A8+OISBBWzMiCDyp5kSg1BCU6XExlVYoUz4UC9vnqWlrgkMz+bJDIWIu
PTWMWlXBgQSdUSCbeQsdvXyJ0nVc3MOjhDbPJA0PdR7Uvb8vjVAIiYEW10GQMl7rFBpvqVMBTeAX
PnCVS8Wt0+EQDVsY5ORgfP093KAGOnRpEE5bxWtxyRyAObaTE1K+aCh8nCxNQwO/EuMDCOSoaMIH
ncFyD5W02oMQXwQ41zOERb0UTun5I8BZMKszbADKFlKV4yoGKncoqUH/b1LlAWP/+xhjMzaynoMR
C9yRx9bh2q9sUF9Wq08O3W64wocfuae3i3vpicWnonb5VdyGc8GXUNDBXmpIuqSrfYHCCbpRMVxa
CgABw+Hvn0MqJCSnV6hM/59NmFQq9Jia6D/IEusfNXTnoMWX5egtn19rR6OBQgRExFC/09CIkedE
MmL1nZyWsMNkPFuHdeMLLq15piwQik+sMfgDokCCEgnkfejsbiBSInd9jzqJoe4iEABja0lB5tSc
/xZiNh+asqvBn0WIqZsiyTZIbaY30b17gbtVuvDcTk17FSa6aI3J5tRUmb2gkbUmGE2oFY53jTv5
doeezdeSx9fvta9B7JltiDfZCIVv59/YNI7Z5vgt8OwINFgL+kmH6l2KNDOQ7iKIffUwz0G15u8H
0pA1oLKFcj1W+GyBsbZuB+B2nSK/roXu1cAaBcWLbi3Jpk4fNB/RYaDZiYqeeE5zdfK6WoXrhG7J
rll3Prar6GLZYv5owmPb0NDSRBPRhInAXGzTEuYgcw2sc0W6EZlXmY+sXLihng4Bj1y0KFH1n6/d
IUeGYnGs3UH0lhuK/udA0feXKO1/JdKkxwrJfXRTphbq4VVHj9FlC2Lw9HUAZZmcXchNB0icvPCG
vk76ozf0ZxxjNhUMiWtVwcS011orkKztDHhtB94eeewBlhbpTvS+j96nNHZSi2eK7fSXzU17Qx9b
gOyAgQYje3tVuAC9bJvVssXLiRsQtCvQ/DWmxF2dW1spSdpLmpm3qHTwTe63a+FXG3VRz+9U8odi
vQGTJ7RRYU85O1iVLBzAWoVwi3pjvqe32Q9+zVqX7NiqcoFBftcuyGMTO9Jq69jJlB8t5n6ndtLD
bzB75Wmj1lz9+gbsMTeAOSylhXV/8ln+Oca5HWCO8zwXHGOMNu1F7qeX3Muv/sKzPLWRHYxkrirG
J9cSBZ2Wr3pRAcYtUEKbay9cgYpg917hwqvkR7R1iIfimL/kX38sc4qN4DD8bAMHRbCjSo5hTrtO
bcf2ftJDr97tbNeCXmnD29HJsYObH3Xk//2d9TD0bDkpUVMQo0doabgK5W2bmqsUIuGjtODM8nVB
nq/bw0CzndUMQ6NlcAXAdUnxFRclrB3M2tY+YIqJrW5qn6wa7+kCVESIopQwdeTQBVrYo46LnrMH
PTv7zVZLQd3Cey48LBWozvdr9VqDQkPuSa6xMOSlyTtbHmXIgMicqOhUfq+6J7OHMRhXAMjKnLqC
u7LxEpmRd/51HrPxZyOcmlIHKSEbjDpQGgSd5NCgZ7OCGygw3c3uFqULH/iRbfapXhmedqW750Of
2g0gzQpAzJSSQhPte2RLhOloDag98TAzV5IAUS+WxVKyc+pAg3YP8vsv4Z75RbBDHUZrE9w3KSzQ
u2C8rg1+D2bR5y8M5iDM7N0ZYVtRrZ/CtI+mrAEUXi08rpNz8XAkszeV8NRI2nESyUMvXnEzuMZq
G+FLK+aHPltIeo8BPpgXh9Fm5U5R0R523IhmPUx+QtO5dB07vX09HYNA1y6qlJ7aUg8DTqvjYCJC
PMeQTAsBBUx/9qkcSw8sptUKblmKS8pqXBghmZ7XfIOB0sYEpUBceZ4Fo9c/yC2yEKfxR1936Z0G
GOjUTfbLtX3rQwncmfbRwnXQULa9zfWtBdiDvcrsasP87FJayFSU6QA+94VmW2tcDWMhRAc9nYZt
tTb2irzcmpZynZYK1PbU4Vrpu8hO5eKuJPrqVybwn09jNrvAH27AHUDwIpAd4Blt2t//RxHmjVmh
iDFoANd3+nqjgPRhJubCxYacKGdj0v7PIL7u3QdzSDApjUWJENoKLHdP29J3Ha2j1n6/aOxCsidN
1qmBlOM/mITazs/EfpjaV0u4K/VE+ffbN5md0FormcCk45u0Pt/sOufRfWxc4OAhsx74sHhu7Wvh
R+vtFXwDm8tfaMeoqP9ic6WoseGq930tabho5ZGOTf1LMRTq/+M2gvpatVDHOHl4HMaZzVgQ+CIl
UREnfGzd0cVF0oaW5v1oM0fdJ1dfGBCXbn7p5ADSRTUtQzbg8Pt9eNgaVDnSIIgKEVlnmkq5Xi4N
bXpER4vxIMbsEXYRz4po8sPILqah5S7Q4tQZt3TVrLrGXirNnt5vD+LNHmUXxiDUUsTrUJvcpJ5k
bKlDL6cqm9l6a+y4mLNLXdaTWyCuA0A4WijZzCsoOhEaULWQdi20yqiA3EnylzQYk5XQsxjJAOxf
PloC7cNf2An0yYsMN3O0Q2cnvxQmZk0VhK2Duxzl/GqhAHXqqIS6EGpPKPxCPVKebWalVjGGK1Xz
lTuiCOsjZdRsHY62HBe4+O38cE6cXJPu/wTwgpYXFJO/T0fCFdZlJZoiBEoFQIo+DCN974nMfCUl
7+dj/S9D+zPYbGjATwC3yrPGURlp9kUUqXddSrluk0GBoTzkW9dNWeR3baSBaKLxctugKUFAMid9
YZuBsVSwPZFgHY5+jlqC0XdDassC1U+UmVtKVLIHq+r8xGh+nB/7qU31W6jZug9LVQlLHaESazU5
2I273C+c+NKvYAM1Lc4BFmVX5ip0Hu6av+Bnd7RcYAyKsjRUIAnKgHCN/P6i49jSe2UcK6cBs33V
DtIGFUpfjeUd7ikv4AcG3vkRHz3bWcDZpgCVDzj9aGYFpZgrlsrg/UEZ5m+3QvElUYxWJwE6CqOE
WeoaBJwFkoIgQ7oe43th3ZwfxNHymH3+bMaCqZGAXWJUjh7VjqQ8wPgoSp+y4uF8mKPrxPcwc7sC
vTT1CnJFeFYpPFcuWrKQLy4M4yv3OMgtSF/qZavi8w3+Zml3XQY5KzQl49X5YZx45Ydvg8zmWC+Z
cRXJCNNDQykrn9NUBld/YcdaCjKbV0ZScgMymXglfD3CNQdqy2Tp6nx0m529j+k7HDyvUiK6ikZq
5ZTvjS+j5Umgagd57WsDbZZHZQXq9iP6nH50Cd2h88/wuJ4+iz2b0m3cWWrbA56Xbdht6QcbDQZq
xT282/9+Tet7KG1WVSsyouhVh2EydteB2wdq58JoTk5sdPeACoW3AODQ3x8kRKOhBQaNLKeGFEtI
bNjj/ocRZo8rLyIOGRuMQc0Z2IJ9Yjqm6Jc6v+rJgUDXG9XlifUw7+R3cpsHcARH8fWnuZ8su23N
ASPSH59710CnFMJKa8I8siU/IcRxp96enxWnw8O21qDTKTIHlSfhOFQ9RPicJBSQ+klN5sA4Zgnq
fXJpTUZAX1rq6C5+f1s1aySr5AMGKZjllqbUOLpJNy1ZMq88GQj+L0CVw6+HzuHrpRyQMimVyqmV
H6TzBQi1svJ2/pEdd4owu1UwYUCtQfOXWLOZEZh5pWsDZgaUFX3IILpknYDnE69qVy3swk19UMgX
ssNTA1MhvYpjdipBzGEsTZKLlLUQPjLoU6O8cRift/zl/MBOxoBlBwTuYOYI0ePvb0kWQycFDNTn
stxL8T0Ld9Hfxu1Oj+4gxGzZDrUFj7eJXQ0rH9uKPmRldPtfmgWHUaaBHuyyJow61DFAlLG6IeMF
1NrsxLj+zx7WbBLEUqOFHcMLScvkwxjiDYvqWwrVn18JA/4bfNHREjJmDww6i2VD9WkodE/Jegyu
C+kXznC0m2A7g14uGHezGhMvRWEBTs1h4lYiS4UKo2xbYiUtaVCf2mpwlwMBD1QM/JkVz/SgNisr
nqYwLKj23SjDtaPPhoVU4dQJexhlNpqqAtS+adD/TjboAsBCh3x5/C0VE6Yd69tNGBN58oxWwPcw
gb+avZcQaoFSWpHKIeRTB9O4l3Yyevm9VdgJ/NLPT4JTTw6IHbx/EwhWc84ky+FFGhcJzoiIVw8i
BZ+/Yz/Phzj12EwDhu8YFTaZ+XiKWAhVy3WcAxtctLfGpvE0f7lHdFzOw3Ob+nrgaMGBCJTM70uz
QaeW6RH2Thr0XhlEG4BnoRkwcC8d8y0r3EqR7BpCPiyS3PNDPL4lTrFRAiImKpsYqfo9djWkNWMy
xjhsFZ+gN/TOgSf4a7yYYzTLLNhsgkC8QmgWa5ECNbEEUUEz2NCY8HUEcaTENlOI18slBSWoT8ld
BNNsm+picDs00KCxXY41lK6Sj6BNjE0lG2noVvp4E2uRTeLarwi0h9QGMhCOFcWlfrfwpI4KdQDb
TgcoAL1QagBs+vuTGpR0ZIM8QWL2l9blrvbS224VuamzgnTZSr+MblHFWmzGHhPrZmFnB1AjOqWM
RoTV7XYCAzrVqnwSP+LYFi5qzr5Y92Jhfz2ekBTwAVS7wdo1KWxBZxNSydFcKkJIsiUbHc430yCh
pfIX5LmPTld4j2LxAkLwZQNBZ4OTqtAgQqFTxqq6XEivEOWHHofycP7dndorgN6C0j+cGcBZmb7G
wdnXtdjPK5Zwp21EbVNReCKIHs/HmM62+eZH4UMDohQAYnTOtYRoHnTGBE6MRvlUe1dmgytkX7Qf
58N8JTXn4sz2chDqZKGSGGqP/YsMzSGImvfrwA+JEz12z3HkQcjGuWh+Dq4KjO0S3/IY14slfDDM
OTagHZJMD1I8yvC1deM1nFbceBPsiQPZzb9/ZbImOAYwH197vDYHLWoxtEJaZeROJZUXugbJPJQC
zz/PU+vrW4zZXM9zU62MiYXcurLXWJeKnYAk2Hg/UrZ/ALC2XNhxj1sPswU9uwdmARSnMpLCcUdY
qQPv9eA5jCf94E4qOdQ5AuTngxoyrwtAj+e9CYkIUVSjH4cDJJ8DrdjUMG13yFjVrtFzzGjw5Mrn
koYwcJAGyIDnUNEMSQuery4/kEm52pICCAYlxnOgyhxih70RFl4aVMp9DRVPN1HjylNTRd9ypWwW
iqxHq29a5MhugMpGNRI85O+rr0pDKO8qFqwLpPBH20OIVO4XQhyfLFMMCCIg8QCVBY2M7zEYYKkV
k9FFiX+Gjxa8UBL/trWtawVgtfpdulTf+VWCTjyUPJ/OT6CTo/sz8vxaD8wr7/ICOHq9HmB85rci
XNiOT26SqBobFuo9+DObodhYTFMyQNQBjZbCUKAf9231/6g7j+XKcXVLv0o/QOMGSIIGU7rt5U1K
E4aUhiDoSdDh6e9i1uk4qS1F7j63Rz2qLBOFTQf8Zv3r+0/TnN/3799rnN2/GZgoZIgdpgHWEIS/
pyOMbb3t32/V52/t4yq/z50/9mEISrvCxZBdkJy+Ib1eOQLyOguejxjG/Yekdalv8blbcrbkWSXY
rI2mG2osSW+HaHrT/8yMECitYbMIp1D0UC7Cwr58YJjSAP4HBXN4Nnx8GdlQzUszOF1gr0kWzLB4
jek3gMX/fjs/hafrpf2xzNmllRQm7nRFaBQr7W+bbuyNFTUbsfn7Ml9djeugjI3+2foBr//+j4c2
iZpNw4irWTr3QREJLb77bSJe/P+2zNlbzhNJlYLpNGx7+zS0F+uBsOcqt7//58tg8AW0MOTy6wjr
x6sR4BZm3jrLD7mOn8tD2n1z0/+YrYYn8+ciZ2c0K5SE9S0WyVpEUNo85La6cIx88VRWaxjuAsWE
gc7zzlgH88jUyCGQtVkejrq9AzwpbLi+UJK/tMwa9fzx8E2cvqwxUFJMXDT6LR3DbOKBePbj35/K
F6/yh6s5eyoQTkmwIYaVW1H039gyOleWJBTmbVkF5zBlTBHcRz0YtJdOUNa9dWlo9Ytd/M8fcJ4G
eR3zCBW4naY33cHsv6ub679f4ucKGacfljg7Bhs3y922nlUAa+k7ukk268yHLYPVIMOJ7cKv4//J
dOzZquuF//EAlwxe+4O11oSh2jLCLBKh92D9q79ZPv/9Gr96W9aaLUIGDxgv5+wUke2sJ8ahce4V
mAB9d2jhYGGM7oXT/sIy5+pmaEMNQj2I4Hmy92a4i431yW7ru79fzOfUeJ1lQWYMBawHbcT5AJLd
LFQ24wylVr9xNpCH4N41FvBqOnBiuW/YhU96fck/RPYcY2UwY2IAMsIB4TzatZ0EDp82QmtYOxyh
8TvpsnlqAdHIZitWvXPhNP6sDQVRCgmeba2+Joixz15IS6jBbTmOJUwT/BYunNzvAP8FEFA+K7RB
ShEtYRkKeAhcqN18foAWhoANcN7geofQ4uylNEZWj2REe5YvN45xkPXNTC5c3ecP+uMSZzvKOI45
lH54eNmyz4YlArXxwgpfvB+YO1oLd8gqoYtgZ3tjrUnpTTlizjZagiUSgd7mJx64G2ghby/V1r66
Zahzo0xsY0ztEwFsEeks4b7YBgDwhb2ott40Y6rKvPBpfX1Rf6xzdnQ1lI2aF3g05ia/goniFvN+
MUej/P/GKOXCRZ0HSg1v3GbUeANt46nJH5Tc98XDha/489GCp4TqGl50QE7ZuRvByKciGzjUgrD6
xnMqn5qjGaTb6QSkFHIDCNqlCyuyS8/rq/fvz2XPXnGAVuBxsnrAMIHZAPfdGr0LH9GnggOaUxQ1
cAdZD2zBfgfbf+zsk8WhIu2RCMoExc8FCB5A6QG48kB1+fs9/OIxwczKWNUMcHfCZvHxDBkqyGJR
Je+CzKxP2vxOCL0tCnVhla+u589Vzg6PkhXTKJpWBcKDZMOYt7RKYmGYSBubC9nOFw8H8z6IaTEJ
aSIYPNscptk0S1ilQLI1z5t+aa9opS/sDp+HeAH3WtM1VMMhWsbO/vGmadPsYK/aQboULREUNt7+
pPDmNZDHYmwK9o2mX5YBhNthFt8OPmhdSE4vCcW/uFCUlDEvgiMZYzrnRxjqoDCXhUtt0Jh3M3to
jPjvb8bnchCuErpsz0AXBpXy88qaCQJWLyYMsdJbFf7uLbyb8PkOrL3cAhYRqEtl/y8SOqyIhWBg
hc8ZXc2P99VN6naU62RyX7A+HpgC10kDK+NPrpG8lSmqJwYbMr+X5Q9cfvqoqH4Z+PhoyrEBCJJ1
J0g/563MHOPF9Rb6eOGWrGnXx2McXqAIflDNR2yOQcCzH1gXCZqJwxI0GfhP9iZt++2goJlLD4n7
gFgadlsPaX4LlMuFhPC3gurT0mvksKrYPfc8MOqarHNRSofZkE5rjGrruYW/ek32LlcVwNhp+ks3
xnCXjoYHq1ijPhilkfhFnvbPtZsPPhx3blMQ8oIU9zh29Vz6esy9bVGU7W7O4UCcWGSJjESZYVUV
6O30DJgY3YurLk2asEPGG2RTCwJLTekuS/lhdEF66SqQdwLqls4PaSbuMaElNqtmzmWPeikMSn3i
JsDXDkm5d/qm3tJiHkFZ69I6NjG7zPxEMAdY2Mk7FWCyfGNTWXr+ktLpOuU53atB47Ikh7nX3x/n
F3sfoKUo/K9OWzZilo9P05Jj388LdqUEPshWXQVsuKW0unDsXlrlfLMwOnNiiYIUDVQIWty56JkX
Q/j3S/mirI83849rOdth0bybm5FjFah4NlaY7NId35g+JpB2f1/pq9ASck0EKuucGgQBZ6efsgSD
XhT5HEZ7Axol+2sjXqHpeWC/JnAs2LTxdtqW78nPvy/81X7357pnT0subl3NClPurk2QS2KEz70w
evNp/4HzFax5MVqJjxgVzXMLSTwns1yIByj2ju5zcBHRGcRaQfrAb4/ljobrPNxF0e95FLOuis8a
ATuUPXDuO4vVaTfQaansIZiv/xnERZNMvwP7FRpRHoN7gv705LfKv6hPP381f6+MQXAHU+BI7c7L
PzPpQRdZUK7uoZKv35f9Okfm8/ihCOnkmz8AhIMZEtqiiHUul9I+vbPny589UU/oxqFs6iHU9/b/
zDySDdteNu376jrhH4nwGvaVkB6ZHz/0MZvH1q4R5BgSoKUm1kvlz+4FgcT5+7lezZ+LnF2NAjKx
rxe8PIarD0ZVxcqi0d8/gfUj/vMMOF/ibCtpGkdNNQzLAgsJQrmMrQ+j+RXpBtftKnNJJG0FUA/I
N39fd/3pf1nXOSt6TiUGNpV0oTHo69dhpRPN1bVZLFfiYv7/Ker4fY0IO6AygDcCAqyPz6oF9sNL
Uqw1Ak3hZ9t2s36BDcS9GNn4z9tQ58ud7ZsIJBN0flHOG2e6R5vhyQG68u93b30qn+4e8mFsKYA8
w6Xg4xV5LXrOysKL0XU7sJ5BjcCsR3s12GpPqksz719tJnAsR/IASTDU9WeLdcyoCclQaACXcmeh
Q5LtyMbc9hdC4E/WKut9gwgaxhUUEn7zXGib98KoGwRjAJ6y49S4btyDVHPfGXAvTyt7/AHowRzm
veXGTC0Ylahp/mwoVWXAClQm2EtASgBLw0iUM94+FRmtH81SXaqlfrnJIIviMNhAixiTMB/vvhwY
LeCcCKNJE+APz6y24MhMfu8AM8G5+1ha5c95IMfB8CKPX/RJPY8Yf98nCAoMjDfibDlvHU+LCbaO
YwDah821+l1nGv36iCLT7SVDka82oLWVhPh0tUw51+BbOUmybMYuV8LrLbtRlxw9vjwe/1zg7KBi
RYWzhGKB6dZ57Y4cjTjzRTzT6+Ubi+nWuqkvKLW+2rf/XPDs2XUQWBJExF0w1w96+FF+ny5Vq768
ZxwzUiaOBZyCZyug0GJDW22hC93EZH5n6SUTyK8uAWYN60QIGkbo6Hx8/VpqdB1d+0UiixIbaOD5
vs10/Pcd5lPzbX3LkPRCBgHbePz1/Mm0EGxNEqsoFEJWhnx5Gg+rV+I6qJSUlwHeED18savBWgPy
otUJDOKIjxdmLDiJAJ3EBqCZvOnAqX6ViVid6iYbVppgxI2/xOzMp1oP8naehvYgLUNgpImTdwYq
742BpuRNm+RJIN3UGf0C3KA92NigqZSeAp6EdOahAobqyRpcIFuHdjn0gBJ/S3Re7Cui5LbhsHC7
HYBV33Oz4zdNIo17xdn4kKk039rgfNwYffvedW7+vDAr2ZiVK9+nqkCnGuyfnZUSIwloU3gTSJ0m
fe7t2tpxr+9ulBDOtmy43BAml/s2mQEPakhah06+FOHA2nHXTe7wfV4sFni0lXXgaheQ2gSQTV84
w/Siy366AtyvAZ6Cddjv5IQxdTtx/LLKlkM15/B3GVoK3BiZolRV9E6Xmgad572XPVHhMMz0upzp
wEDUFBUJeQPKbFBP1b1TIKnj9Qob7heMNi1jz26RgQEabgItSoUWW56PNBiz4sc0zAXeB2u2QQiF
2Aop6ywB7KGDvcJrgKvoPOtX1rSzD1XcjeNWj9Swb1mXvZts2S54mjETqD5hPPRBi+mmItnjVHve
jnhqjo3W3smi3KIS/dAKdUzyApxDRWDPTGTiw7UHrluTOMl6jEVdAkgJvxdpN2mkqmRjZ/qXI9QJ
OB8gvpc7JI3fzRlSGwYoJKR/oaGSYwpSkj95za1Y0qvEITA8KAfT7xlYS1ReewXOkA5038UtfqXj
fEQBbfBFXcPeTJjHvh2u+q7uQ4CREn+wmsynnfUN8gkIMnJg/OzpoZyAn8yBD9cW53ego59ST4jY
reVj3vZXeLsFxBuL9K2ixG+yJgFK1ix8lvGrzG1Da3LwmBuxYLbVqv3UNabtVHrAlozufTPMaEku
buQRINAdK71C7g75aWaGpZ43RUpmoJ7L51EM17Iu4baolwNmR5+WMiMxgWPvdjK7OUodvjd7wH5K
y3yYWfOe100M3jsUJNaN1yNHdrL8CYOnt9IictfruQI6vtnqdHkmXtsEEMVOW+JW3dVoQQVgIuUO
5w6Q7BYAZkDjl3qDryg9UtHRbcXLsKHzDTzvg5GDcNUTGaTmdIMSIW7GBA4JN1Sc21o+4HOZ/Cmb
dWiVzZvdgZnpTLhbYDu+tYBfboRQcBeaPUx92DUGP7Ixfa764oUPjTz0ApI0Na02k8OC2kphVPBy
qI5Nstw51GuvB9AyQwGp2Y4QMLqqBSa3kF3aO5hrvbXKAg66a4k/zYRGoq1ugByxg3wQ2KBqGa7o
YlhcTwCV2nghZ2e4aTsmN17Sgc3bYQh5cJwfi0GuRem8Tl66mUh+b7bNhgDNNWjA2JQMBuxNbiZ/
dBbmcWoQ7jYtMJ1Op82gzt3kukS1apdNw5bZaqcrb1NUzbbr3WvTxTIVMW9tFDj83JPXemW/1O61
y+FapenW9vRRD8OPgpJfk8bYZTK4A4iBLgtybRS7PsefOBeQncFxGqDR4r3JwB/SCUdFpXdAle2a
/F4C7Bg1Rnc75HgarWdBDVFazkGgnfFk12KILA4AU290C+6X/LmM+C9mBXph1ZTsuhot9MMk624I
2OfvZqcUnCckyplp88aU/ZatmwoqbDTNf2CQ48ED9Glwuzew97ZukW34CgSa+bYXOE8b+6i8Ye+s
BxPryge5iAhTJiTo5tY36GSGucZQom2Ok28M5CVLKMSIoocbIcPwf7a8T4LpyCrLdD9Lhwa6L4vr
ZNDNIZ8blN4lq0NFAPxNE91Dxw3uEcsAkRaebG/tpSWbBqTRK83d9Jl2tY5GbJehM5URdIiBcMtI
o9PoqWzfMQinmUBC0/CXUZvlxsmned/AwjYEF9vYloaQrwJk76gdBdRGmpinVmXOziUVKJOZrOd3
nZbdtTWa6a9kdPAPS7Bo46Qf4eLVUXSAFxQpXdptRnt8zefuamY0C0bRc5/JzoSOeom7Ken9oVe/
IOIafJI6xG9garbJqMoPaUbqENlRDJ+yd6e1ryraByPTS1iIyg1g4rrL1pemGtITrCwz35u6h6bT
z0aBfQf5TSnVYeEZgvEs7DN3kzRmbGfjN2uQ3Jc5yI24mNlfOrBjYbDvCwrTJwP8rwx85KPlYkaL
DxkLUpkfWW2Dt2cKYwUgEb8DsuuH55FTmgL0BS7YshLFifnCufQHzp5gR/o9acc0JBQXG3goYB4a
ICXBJwihrQQBfb41Kx14LauODMgScJnH9ko6DOykqQEGnCo3bvBz4AEqoAM26BhTibatR8z9IpeN
2VrHxmkfDYZ0g9Twx6pc3x3Gbwb2iq2ZYwgH71vQkCKaEHiM43fPaH6gIVb4TpmNR8cQV1k9447j
q7tet/bQMo0McyfqPnPC3trmwxumOXYIJjZIdMZNmxLbB8/JdwBFZBBuhraujnNqbpe5uZmcFPTL
fT9cG8Vjn+V4kvyIfoLfTxo8LDAqE5+VWznsuNnuKyfqcO/XupYwQAitAnx4/jgBti7es9o8EQKo
dG6D9rrAfe44tT+JMsKaOqHQoHcbT/m8AxWYyvtGvHCFgqsVFxgfzAZUYNVPyZ/5FKei3AA6g2gU
8zTZG1++192xsO9KnMcWCVMAlKlH0bMDnlYcPengj6YPMmicgYNI0mbbiOwtH5SvvVdmvbjJWnw3
/cL+5Q1vln1sUJ63FkAVxR0shYPRexdFEcF0KsqBdHMdSIw8G1TNn5n9MBpdJJPNiKAb7N2OIrxK
I9O7KeXtSthcmlcnrcCW8HxFDsRBp4OPEZfywQL7BI03MB6M9gqQ7a1dJ3hrhziFo5yjq20ruk0F
PZiVGFsHQq3MAoKWKL+0Yf/CWoQ9u9Lo/ElG4AS81E52KOpur4ceO/aqwwNqq/KJg3QdQB5nkQhi
n8E6g6+LvbIRELEixAjGCQP5NgDcTsXrTZ2iVdIX2tkoc45bBAbjDNtyTl+gCkW9qVF1xHEcVbg7
SgMj6ggSMIAN5xzHOVQDiIW8FjDzpVl2hV6s2yqDoHI262WrCtwEd5J9OBMlooxTDHzommmfsCWE
K/XOnhTu/XgFd21g0jz3AOaBHRa6fRWUPMBSBDz4KSJNEzrlUvuWhqqxVdUvzUQVi6XCAxWlGxQ5
NkZOYStTa0SHKPvE3jDeTG59nAhz8BG6B5AisAkaOJjMiu5U2XhxJ0YwYTP5nYLMceKDfliq9Ec9
TnnodgyPHa80Z2pEXQxUQjIDSFwLGGzm/NmS7bKl9eQ9AMMHYGJnOyEbwawCGXrejqp2kFGQvZEi
GsaZdldWTYqXT93kiJ18CTPlSMymflC5Q2K3MWACpVuCqphZa+vJIPYUWaO9RK1ueI5veWQhnxmk
aHldb1tAwb/BitDZ1LPJb0DYxUzLaA/lD8tZSICxNB0sLdOP0nRPmVfgcGvtDq0UA6Y7AuBw9F2A
gl88iFJbV123oxnPlYmq+9JCM8AWGgEFO/umOaQxqhDqeU4VPjUiUg8Q0wZGCy1LA2a2sLDoSvJU
exwHbMlnIG1dWIhBiHCdm7Q90kUlCK+1Fed49piwn0fcIaoGH3OMJCDjwLc6p6YIDNokMZ16byvB
eT+0AiSALC2TJwJpQekXaX9fCfPVyD1zl+aWGxrumJ8ql8nbGhvxPheNBeIqn+6GhL7psgMWsmux
CQ/jPevt5dA5qo/IVLFgtPAGqgm/dA0Q3DviGdVGWEP+jL8t42zu2pBkOruzTJgj+I5bwz2ry4sb
G9Jvf2qL5H5WZrs1K3O4zpyMbRa9zBsCq9nAxI99gkllvjUQ+kd2A1yvY/bG4hdFu/z0ht5N/QJe
5HujsvVD2ZQWtNNDGzI5lu+Wk5jS77nmPjDjUkZeOdWj7+pURspAY51KntVB1XsQZyHEbk9VZT0B
pwdbL9edYCSweIn07WVRL2O7lC+wR08OubOYG68359NCSQepUDKmV0TMsBfWatiJVLlbtCNZaPQe
w2ykTOJ+Uk7QTblzJ4Hd2OUOohBGrF/OAKgYUCvppp2q6ZpIsKkFTjDlk6SYJxDeXTjkNwoUZZTz
puestZ24ckcnRAbSRFQ6xTt3ZUZWS3acTKg/LBhFr/q3cbG9kzcMeKOkJdrYUBm2H0kSdTCzFJEm
dGoRrXEqlGmtH4eSpjESrXS/TAs7FEld7bq8zxBOTWJXLXoAhNtNXhHlgF3c9GndbSYU2wBLGr32
JVkAMZqriV3PCm6UeQK2F/y81n3qQaf02RP1SdUj4mtzeMMg6Q1i6YiYnvRrWaFAWM5ZYKIIA5BO
+pQkg+2nurky8nLHe6C4BxXLzDsxPBFTprnfOhrZJpQsO4125H5UIAQn/XLi3Tzju8cQ0SIOWWHH
grfHIet8FC4O3lC+Yq96qsZia+k8XrR1GIentvPwHOW2HpcAb+Vj2rx6mX5PvX09vyZV4k/iIWN9
1DHcEBvnCcJOCfFU/b3GTmKZs9/C9I9JzGOP7dEe0uMs3JC579PQxJVxPZhVXBXAdJviilhFzJM3
3VV3BedxbS3xwuk1B6/XR/xZgjH6puq9vdxXJXb5DJekyXTVJGbo2JAxqABKBEQC4ttcPCFx8bFH
+Sz9YZf3Lurx3Ck2U2b5bFDbpOPg7zkwFQbNAkQr8wqWJbd5UVxNrnnKXXFo+g7geQfftFcoOFcs
fjOJyPYaBVFrFo8uQj9ZvRcu5C2l0dzZuSiC1LsBQWvr5RvajpvRvbNHJxbNs3Lf6+Km5cBYcD/R
mD7U6i1TYFH/7Ox0i4LrkyWyW9t5KWEuA1NstK4fXABPKe+unKSPWpSEKyDiHSCtyZC8QoocUiji
+wbFovEG/yXy17jG4UTd9NAv8i1pgSwW8z2HJ07SoitnYDNZrG0qxhAwoxAlcDTn8fXAO2/2itCr
iA+z+MMESzbH7E718sqTNkDN7psBzbNCMd5JZJTK0Yf+IBidnS5+QsAUpuOd055QyQGQ8xc1ru3h
roK7COtfUOjwR92EFdjlLgJAZsMSOBt8VQJWai3beUlDvWjkyjVgpuivF2A0JyykhIVduc1nHrvw
HbWQRTtgHejySo5ZaCY4K1HqabF2TnloDx7wvT9ZXe8HPX1HD/F6qYeQg1aOtCLoWLlXrI7YICN7
gaO5Ve3K0QrwlW+AZt64MwtxKgHd3myJuB8KfBom9+sSgXOG0Tunj0HS8mkuDmWH+puVHRbjzlPd
vke27LklJp0e1NJet6YbagNXVN9lkzOHjRzmk9dWiRlo4GTfKkvTWFeDdaDgpYdjMeyysb01Mf46
xF4zGYHH02e1wLpAgk3sLw4+GqPk15A3CR/lsUdnKW49E6DZCZU1E5e7IOqs+QHiBuzyUFv5djds
ZZMDMqaGt17xI8de7sPW+OQ2TjRKBFRFlwbczO/VYCElWtijScgDGp+e78gqtu1qQ0YeTsIbsblB
iyTnHc2Lq24QL5gr2xsdc2PRQmttyBGuqO1Pk+ShwqZoVMZmrtIdlKn4Zsr5Wzq1mMcZxLIZTCM5
oO2IWTqgineiMub9AnqvbyN4Bp1dWuEiOEX7doFZJlAhLGNPacp8mWUHXDUmhWTkMhJqewpNPHs4
JjyaufcsEwPhqh1gPt5nbRZVHaYCBcLy7hcYP4GDCEcMczxPCQbKjZeZL0YsOeJ3fD/vY4tR82K4
1WBVI/gvy0Nago3MWBq5AnP8QhyQ2Uw+mxTbcVSFTBwMXTdFttsfiupVI0G0IZ3d1AOyDSHErjXk
HHET1aQCvepQE7fdZUt9sPBS2WUejFWxTztnuK8r6weGQREGjGlEXRSkzHb4lprtS7eMb2OpRxz8
PRTRYxdD/PYwLHjZmcPRJqoOJCOnYdS3AuhY+EbtkoLdGVJ9TxfjuzdUIqSs31clOjVVgauZH2yI
vAwnu2paRIVlM1+TVlzbSl6Vnf22aFTuSgMgafsRsOaoLpOrnAMHbxrDjeNU31BDjpOhfnQcEes6
neIR1bBfmojVcBQtFiS6FBOo+KaMCb4eYzqGqZ3ep8AdI4tyrueG/posQfaqBU5zsMbxgfDUBMLB
K52HEgfMa91T1PtApUmssNe2F/AVND1QkNAiQBBQ9E2KIjTy1FhRfYWJXHLqkCvKBqgX5nZ6Uyet
DMAdLzbY09JoUJM4LC7y3MJj9Q36W+pQStTvbATpJj6mOeUBKbIirjR1I4PWyW6iZXmXENWiNDSj
rGnDzdjuGm9joQ57mPOF+FQV5jGxqsG3m6oOKz3JwNTsltRZcRJmbwVV1tlhkhRqmzm025a4QT7G
0lAONyTb48wTmI8qUXSCFxuSsoTdkyUxoyqvRFw5NVBH5vg8zhAA0tSabnCoQDHnGSBZc42o1x+5
092VcyuPhTRU6M3KvQX0wznMAlpwmUoAjWdhQwKG0uIRw9YyNoqOR4U3GlclHVq8+QuPVWYsj2Nf
1sh60UvI4N8vSuEPiV1Ct47lkGHNrRNisItuJstCdQL2YbdGksCuqs5kNqP+4jjvhUXT2e/rxI3V
XNFjnqSEh6mb2zcpnax9NyzFQwqs/YuipD01YuZ3WVbxrb0ky5VpCrUhhQ3odjpO7Y1Bxva57ts0
XHID+bKEmvUEmjv0Dk2fX1Ha5VFieUgcmtR9dAeiv3cdQp3ES4tYo3nyVKApvmuHhrQ+3i44F2Ym
o37Hgc9rFgP1ESdrX5yxw7R3ZZkR4EVi6y62e5wStZZ8PGX7bebxCP+WPtZr7ljwZtxauc33ojWt
IPESvUPrwgkJl32MElcWtgUANeZc6h1zqnZbJoK+FTnNb1qKrL3VPY49YSAt9XLE+24+bzLVd885
IcazUwzQrqipt4C+MWBqZ8HVaPe/y45k8Or34LFZVlCZzIvYrZnvaWqmbsuEQI7PFQp7rEofGmWr
gxpNeql//UVflsP1HrpJkHIs+9z0LimkJ4Z+XLUna1/W22U9dvRduyuiYkPLS0in3wylMxEA1Ayw
NDBWrS39pLNtU6U6OF8GHY4GyLLME8NYau0njW9sKTixbeBGQwgf0mg5suvmybhF5wDkx7e/twq/
6Ed++B1negfobSEpVVAUa/OpGOaQ9CVqdxckb7+7/5+vFuOMFogaFibMPjYHRc5n2pm4WoLuw6+a
X6kYOSNCE7oEjtwiUIz7WIQZ9zUmZLx+339Thc9ChLoYfM+P6Q0b/MRPj/zViP4nN+DfP+2s42st
PTQCWoGYvoBsg6ihc+7LVPyjmPmPOOmn7Ds6SvUv9RGK/hGu/v8rTX3VWfyFpv6G5gNo6v9Q1P9X
/ev/cNW/AKqv/6d/AdXt/zIwlQO/D5NhCuK3dvsfoPqKWudQ0OCDpfAFWcdZ/s1TNzjceziAz7Ct
w9Ps/0VTZ/+FCRTT4lDVQRLBPPaf0NQ/fb8r7nbtsXvg60Dtcv79KtccVYYByqAaAldtcnCd1067
FdYBAdck9D3wm/AatTu1EdvuMqXmfMP6/QM4ZgGwe0BO4J7125vWQFMWsyrYsNSuv12tDgvf840n
AAovKNk+6dvP1jp3jpXdXE8DjkVMv6y+FAwTMEb4sNpzxSTYVVskwif2A8xkSCLHTYNmDuhN73+8
MDf/bBYfcOLnorN/fgS46/DuhBDn3KiiqxgbUqANg6L7bbpeb5B8i+fVd72Grj5sfvpQCm4urPrV
bV711Uj+YHUDt7WPO1dmC9LI1oGsOfQ28NeOJ4lNWa8qyINhB39f7XwzXi/xz8XOdIkLglEPsm4b
s1JXtRnTBun5ha34whLnRGijSiZEh1iipYhRjikalxQx+d+vA5PJuC1/bvi4Eg7g5KrZB4QbRkEf
b5udo4RGqsYOMBqD1MH2HFQxl2E31Qym2ga2WFq9C+TpOIqvMN/3DB1G6xOCzhGMi1/nkgYljv4g
kehkstE82YOGjV7tbbiFhn1S88pvXIZjoXzORAN02arhMpdd55HbbBWKWE1JfPjn7lwMUZVpfyvr
7MkZeQlVN8KlVskXyszvU5U+oi56Ujqx0MjPA2W18bz2PNqsQ+kYhR4EdpsSw71aMNR+9JVjOS9A
UW2aog8xDHLbSQwVOzL7jtrzY4EugyTzUwXXvIBqFKOs7YTSIEYzw47RYwb/QQz6oIatI8Jd+E3h
JpQ4gQL4w0Y2W9vtXbPpJJreU2k8uQSlsWXQCBErFBJFJtCfQWntlMC4btfV5akq0CRXJt9YNYvg
CXeXGIhmXR5SZK6ZN7xqS8VZ1RytaapCzMI8F5NDfaspHrsB5TJdpvNOmN0vT8zbBpnVK4rePGBL
H9bJWg7hheXDyrYJhEFA520Y6qS19msPCSC395DP+XadYRjO8uqwJH0oxnzNyk+jol44TuNOFch4
y1rEIMzg2WFswGbXTu0Fnjav5pZGnJS7qs1SVAVJrAm/SVCczT19m4ssljp77LzirRFNhIQTVOpy
EMDcy58UIB/eZt9BhX8ukH7AlGUnMmQvWnBULufiJlfp9JASJEs948q3p9q6k1n7nK81iFIdpH6D
lVUokIDnUGSUuB+F90tkW2RMMAH7mRQA2o7/TdqZLceNZNn2V9ruO9owD2127wOGmBicSU0vMImi
MM8zvv4uUFWdJBjFqCw9dFmmKVseDjjcj59z9toPs6Vs/djyOjV1ElU9qnCoet+cbTWlIChMXUla
GRpHFUk/+6qFmTjMt0ZcdHZRD0/TlMZOmVD9KiHgtrmLUOeY6uZ9yFMrx8ALs2t5oOprfoqlmyyd
6UkObVxh0XopykHsGrLqvnSk2L6NNAh7grRrOjqXC8zkKBxMk24XkWaTdkU13bqW8STV16pBxjcN
NhKdVrOoP/QkD/LQOgzKryk2tmTkd5y9blDieRygTs7qbdOoB7GedxPpv0YGo52n4RcpTlWviuhV
K/3ukGkFxXbxS5WLl6le3IV5+xypcWnLgd7YQVmKW2jDe6OVP/MCfoCX/tRQlG1i9WuujlTcCp/v
wU83XJxTL08xFSri5YKbdvEVacfvtDLHl6JqpLfSHCe3sa9vlJLifomD8VbQ/M9hUl8GlVlxh8NU
z/G1Ztw0QbMZaOuax4lhaIuJeyWozu1qJ/ZOYmVVkmkfxantBWX5SoUHJrlCu84xKG/lLRWJrcmH
d6wOwA895Ur4ZIv36YUzHhbTxiK0rX3y+eN99V2X7bKtKhrGdKK0jL8GkEx0ZoCMkzUa9P1t41x3
l/votrUrd0Zd1l3jXHh1DtD5rssTz0LyaTJACBgXlraOdKpInKJomDVggm72q9zL3uLDOpL4kmyb
dMTe3JTbs/3E60bMZVQVuAsmSERsqOnfHiCFMSmRXDWMei8eRlfbKLsMScn0ZGwlh7z05iw95P3b
ZUTDtFiSYKqkdae0QYeZCGBSc8aNsiHBvGVpAuTH+9xF34YdQGP9vhQ8jf8TPBcnQpp30pmXSf41
5LpDtyA/EM05Q/5u0yRFg9vgfgoP3AL1Y+vNXoYfgZsmrizaWFb8fcD8+hesLmYmGJ0a0doS2XET
O3zzsVecd5ZTe/TSvfhh/n0T7/WYq1eL8SEkY59Zx3v9kC1Eq53J5U62/x3PhfeByKIRgtTFSkJN
8/IKXn2z1BcEQ5oqDfkAYTI4xN+893PglOWSsgp4GEflZmviWgPibHWPxrNM1guRcdgVtuVmwXRV
+4XycA7M/Q5jvDw+VFYaierF8G0tDyrDlrJPwUjSde9y49ipX1sCf+HwbwDploDzbRj3dqzlm3n1
9DQtHOMiYCx64DzAMxeZQ8GLCimsgGhzjvEqn3hZdF2r+P/IaJ3x9X07nD9nKiWOkYZltrccv2dB
3d5F23733DvPm8X0s3J/e3Wkl7sIIp5ou359Jgg/sfO8+hHWGjbZ90ZpoSOluy58zCvXZ5P/eBc/
NQBmt2R+2Gy4v65mORuQHpVJB3M8dVe9OG+HoXn+eIhTD/LVEGuBjkBzA+EDHYLp0T9IO3U/bCTv
31gf66Zv1qKKtBquA6YiwCVX6yOM80LzfaayWIq0uc3OmcMdoYPUKfbhbtrLP/LLsyfSiVW5CCgW
BhgpAKAMb5dJIvlj2GqZhuJwBGaxdLdbDjlHL/eizTnNwYm3xWAK1xmKDvAElx/z6hPI1HpKEwFD
QIIWZ85lYt27j1/WuRGWP381wpQLyigGkeZonUq7U+Wk4tkL2ckxVPIRaF4QcL8w1V6NYYQC1ABA
mc6nL6TW1cvFKEHCAibY26TYtvbNdt6KG3MTemdv0Os1oog6sGjMKVFwLTrp1fQIP+OAxh6a2LlB
GyheauJwbzFRoo0U2fit66hnnug7/g5jqujx8ZQmhCUNtLq1D5Wph1zbJPbI0NpeigkXmwvdiTHZ
qb2WEFo7wDyR7RcvmrP72DpTsR59tWTyqeN+1DC6hrxQwdG6Fr5UgPjoifp7K+dlIGqJyGxIUFhr
crGupGWsyAxE5cfWfe5YmnpOSrLsRq+PgN9jEIohHgP2veazFxR4ci1IJCdKbdD5x6a2y/3y0QUe
CfLYU+2S261Ddd2x9uc+9XVMthp8vY8pQ1HHmcLgfcQFzXoW68us/JsZkfUYq7dVam0hRTljKP7s
hBb+48K3sf/2n7yp/32K6wR4mRajTwMbR1ZGH3Zu0roiVWc2/Xfh5Homqy+tjIomG9RYekkJRgf6
GslV2TCn5OPs1Ha7TbdF6o7X5+j269Pm97jGQvmROAXWOTJjTKqOQhgfNKSrbpttAfSS9jynNH9X
RViPs+TqXm1itdW3VZ4wTrxf2EVfMttdQLmLDxPESeuKBqnFJfUQ2tie2we8kS7n+Hz8em66qwVT
CfLi9MLPEHbjRttku+xQbHu73C21CnJTdmlfBU54iC/PWVydG3n1gqdCqPw5YuT02CLm1DnWm3/H
FHad9Fw/6NWxbk2ZLvfLJ5F8EnbT9mJ6MdYJDvln+UG/p6thl12fu/GdmhvewqRYX/KF6/RuLtCT
AQ2QMYNu0/u98KAmQ7BVKCkfKvWHr5fNLZZKdK7AQTyzBbyIiNebnMYBz/8hKoM38nZlySIutGYc
4o+apk/ZLBwSpfo+Nf1FNftOJpb7yNLoNKajcCxJ+8IYlfxsoyXNXSGNXoVQwLe07Si3t5qMmLMq
9tnsb4Q+uwL0eoy73qWpd4fsgPp7fBUb5W0vCe3eSPsnEobbtiDlaemHwVe/qWO3m3Lr6I+xp0/1
rpNk+mm0m1HLcd+TD3E7HlVBsDMruE+7dB+TQ6r88qIin+JILUXwYsxoHQSuoZaboSU+bq3ginvm
vuyMz4Lcoy2ZtpL0ZdKtHfKqC9wCPF1EmWMWwa40BjQ84MgFlANIjZw5CtxWNw59GqLiKHB/zl3B
tFy4tF6mmoDLON982EdiuFWp96oTd/XM+Ao/CIBt7umx76CGuP94Pz0RVHAD+uuFLUfwq61A6cZR
Snv201C7K8r7ML8Fk1VJklPHZyAQp46g1yMtv+TVSGFeybGlMpJU7fsgtWO6AMz8y8fTeeeZt3xx
KLQJZ8nQgqBf7SmAo1RlCliA4E32lbOP3dil0wwY94yhLZVPJ1myLD+UM6Wdl+jr3con/24CsFFl
gum30xNZt4oQEUKgdseI0NxDDrCPuY0pGtZy4eWZeS4f0rvhdI6JhS9BAW21hXdCpPXCEhqlwibc
m7cL5DzyLK8Wjsa22NCRdSZ+WQe+y4Nd6Fu4LlDBIYP1dn4jViL0ZbGtVH1mj+l1HA/Ox3M6tRRf
j7BsbK8WiIbEoxdkRhhGBInhLjX3U1fYIhFLZpwL5E++r1ejGavItlT8KaS1lGjl2qRTQef5QXk8
FseF25Ztht3ZvNg6s7F6gmvQUDUjTEwLRlS3/qHZJtvsGO7oF3XPmkOdeVfrj6CcutoqxmWk28X7
J/LaH6rLsnDbx8E+m2xYPqn1Unz9JNeHqZVHSiAxWv+lumqPiyGgcCdtj25FtBTdLKycdHse73Iq
noYnA1RGB9oE0/XtcmngGnQiSi+s+mhIN1IqMu403DZpzD991c4ZlL0rVL+8PlY+x5osylSL345n
TElXVyFnebzvsHFyDPty3hibeVeQ1aHdInAWVrbpxHZ5hyrdO4uzOfl9vPoBq3RH35TxKApEpcb1
5C3pPg4Ek3byY+8pTup1u7R1xdvNzmzsjz/MUzu3rmlkrFVIL/o6u9pGFgiKlH6/UqeWUzW7eKg8
K20ePx5m2UHerSNdW4rDcJAAIL19wDJJ+UCPJdGRgszOpRTdlAbI4q5KkjM7zcnvg6yYqUuaAoxt
tXRmQelrMecoIgPoFpa/m1rtzLn6fohlmwQVb9CjqnPlezuZMlJJfY1LNVJ+UBFETPq5Sbw0Z6we
2NsxVg8sm2t4bYsQXTC+K+ySnUmtrWqkb+KUE2LIh7yEkmv1tqRkbmv+kqmlVN1SSm0/xZUbFJKn
ss0Oldsq9BNpMcTPut3HFWCmsr8AI2DPKuzvCBpfMFwVMcVKIfCdcpB3STFZruRb4yYcug19dDtB
B50jp0e5Vq9RTdASSMYsq654DzVy7PBLJAuPhZEd0qz0Bq3z1H7RbhrFg1Eb3/ReyTdT9Fjl3Bs1
0ZlwfhxurYp1LgNQpsQptKQ5wu+NgaShoTbcPeRPRVK7vaDaszx7ZYh6rPOKKkd3P2Fi2TiF9dMI
U29U70J8wtJyE2n0g40GneOTlwj0Mmuy07XKT4NP29aRFdmRIbtB0Nh1NmxCZPZyqdmNaV1aWfa5
mm9n/1LtcHDO9fvQxBOglwJnMpF8mMUvDhO70ChWi8KhaAMvHn/h+VgP81dFaI5jpe4EanZ+0m/8
WrRla9yrTe523PG08VFUzOtWrbdZVtMdWwp0OGOq0NK6Pk60cwrzTW816JSxPJ6lTTfmhdeXMb3e
XxTpp5ogzByizx2aLh39mZ95sY7MorhA/u7DhpwfwmD6Wo+8TONrkVO0br5VqteOGE7l+wkPZ+Qv
4cUYJe4gb/rcM+fWCdDsaOgO+FhsX8jdRkwv8iXadZGOOnVpbRK5AvGGEsttSkBvI//W3Mjc5ii1
9xWaYdVEJfljDhehYWO3fejlfUlNcdElhgj5763K3yZZi47QVa2Db1EWV2yoSNtyPLISJB5G7o9O
nblyQ38z7dkCujn9a9rRmClPnDnJVagK+8Bg5S9Bsq/tzcF0xqzzxCS3zRqVglbQONHfSEN83ae1
bek+a/sSh+ODlR4is7yJ5dvU/zI2gVfP0bGflK2sxxtDz3dpnt83okDR+UGWYkfAWCcWdFZEeRRE
ekVb0lF0jHtGm8L2OwhFuqmEYN7mlvJJNum1G5Dx5hdNf8iESvYo/NuN9GgKB1X+XGlZjsw8sH3l
huk4KmrhbSZ/0pJnKaGXfLyXg5iXcUFzgpub7hA/aPl9NCn+VZ1UFMllw9iWxrSZY031AjO7E0CR
3nR59CCL6Y4Y+QId7qd0otLXor2IhTiz6TtH4o/UQpscmtaLtHA7ZNf+FFz02eiqg3qcDT+08RW6
zc3oUyE0CMmtAGUjDRgfb/jvzxX2L4POK1LCBM7aahtOUV2hKkJ+PkrDE9jDy0ZAqtoYw5lLwfuD
5e04q704aFhljUGk0OnacwpxUTZ+Svp4N3fF/j+ZkWEsUTkNN+uYpJWNHAGIIgLKl6Dc4QBAdkq9
B2N+Ln59H/0sc/prpOV+8CpYzi1fS6KAOdEHJKASng847m1QaRIvK3ZIrADIQrj7eHonB6WxCucw
UDiYHL0d1NIbIW8XXgCtDK6W0vivHnsNJSAYpll5qDXZ+3jAkyvkrwHXZfpoKOvR8DkOIgq5aYfm
BRBJNuRn7jYnF8irYVYLUZ7HAAEz82rDYhOVaD0Mv9rqAe6FQfWHU1q9uNBU4uUKK5JMRChsxl5s
IcSykj8cZrXmI41aQSQsr6oWFKBc3H2TEZlfI58JDk8GOqCRdHoLWBnrUmOqZiBsAtq8dPmbWqf7
sDnH4z21CAjTqAhT/wA+vLoXjqrpd3nWimyQ1l4ZrZs40B0j/092o1fDrG/Us9DXNKlyuA/iIR+2
ibBVpDPbw4nsxAJuV9BQLB231J7ffkBTOEhcoiuRumy9oaRIkjfc+MfS41PaQ1XZnEsGvr8zLANS
SAd4rUKvW32xgT7GwYQ8ypHm54EEV9wPO5FNtvNBIPXnTIuk91fBtxHp6o4UTiSAEmUQnfDYeQvZ
GDXjZeeKVLmDTbX7eHN41yrAdLgr0Cag4RdDN89qjYOZUilPGYymWReAF279nG69Pmt+ia25a42c
zVCAvVNEEspwHZ3zxz/gxJXw7Q9Yvc6hyNKCVbu8ztFdfCKSRztWd6l4t0fHnjw+zY4M5DOTfriy
9dD9MK/OWYud/glLspcHgHBs3R86+masTBD3cbqbNw3HzZE8kG1vuA5vI7D6S7UC2dR38unnCwmn
vkzsOf538NX8pyYTq6WtGg9eeVem4abuqu+mVf5NWt3Le341zLJ9vzrrDDT+ZluyxeTqk+Y/WuOd
Ip1Dtp7cxl6NsVq5E0Gh5S/PUdH1jdxZ3tyeg32e/jpotKe+QwGc3oy38wjypB3lkXkYCEXN/muQ
ixttAp9UHX3zygqeAuWxn2m2VT8H9IZ+vFhPvqtXwdYq3zWO4LGSgXPHr4JNrZgbSRhcoJLbvz/M
qw3n5Zt99a6GZCrGUYS0piLwBh1H/x7JCi1y/2yY1aMEP6YabcQwOYFzWHl1NDhddCYsOPXIXs9l
dVRHiKsimnJ5XzSvZhHtgWK99LL+2VRWq7sPOkGqli2ae4qd+dCeuUsN8bmmy3OTWZ2iiRiGYrEg
8IzJuF5kemN7P3XnooGTa/zVM3vXMFAkQiMj8aOyph7QFGOF0TvC7e8OuL9f1X5zuq2bMYYMpq0R
MqdMeUgrsDPmjyE59+BOBYevZ7Q6ZQYQgX3RLIMIR79OHTBvNMxWbl0c/2ghrPtDm4h8EV8Owa4q
uqmikGVX6Wr+04e2XgjdVOUAYUSnBDvfkZvJlyZ2Eu1/NBtl9fFA/I3EBE6LI4KU7H/6za6Rvv/Z
EKs3I+myAteOmQhA79LKlsUbgE9/OI/lu3q1oWlo/fPKYB4aLe26lVxAkPSrcyX5M1/n2sZoDmC8
ycsmMNMlt3APLECHkZn/2WTWohVkklNVhywxdaAqSx9g+jlBY/5Hr2XdVxmnRg51lEGm4NZCzJpM
nysOgj8bZLVrlnOa5OBKOK/FqxaAYTw+qlSF/2yQVVCgljTmU2MUkRrf5abuJtIVrMg/O8rW2XU1
qCr4KszEiB8z1MJy+L0Ap/hHM1mnWuqpma2WIo4jNincTsMWrBJSwLlKwakEAZJflEW4YtNLtdpb
6rGG1d6Twi8VL2QlR+2V2RzL9KEYIHbVf7sXiO3/r9HWtroZcAz8WxnNQHBTJOVtDsf9zBez7CFv
ixJvx1ilBkIzEIVc5cG1eeMgLrdDWIgfv5szD20dFkZa3ugRIGInxItWTD1DfAhFtyp+ogZDj5We
Ge7kVvPqqa025hrMY6XDPXXktgWyg0Nqda2Z45lRTj03GlpljL+5uL9rLQ3UfoDBQ6wrtAiozP4m
SpIz5+XJWOP1GKv9f4hMjpglnpZpqyGtufH3uCuUXrXPNpZgn7trvWSb1mvBwEuWBnim9A4GnZVR
4mc4wLx0VSNhdOVtfCPqtpE5gFPTje8Knyj4oNyEqODeyxBYdvGF7IYXokuJrt3iDnM4fws79ahp
yedZ45PA71u9UGxyOlNHf4gF3mNLDSKfyjMv88SS4WokyjLyFV1joLdnYJr48bgYajm18slPbqJW
siNV+bNB1s1vaRKHAkQBND90Owc/FawXzP6cK9epDIxq0UWLkykuevzj26kUugrdWexpMnDY1tHJ
0RSvbEkUbHhDmHW5rnN/7nA/tVDpxSLtI0K8MPAaWg0qjpBjUwlJvrNomxPP8h3LGUkOcDmH6vnz
4w1FemkXX61UDeMxytQg0hlydXDNRVO2ed8BUmvj7YIkc/PYuKlr86c8pDf1ED6BqsYJQq8+DVMC
0ENM7vyk3oZje6lk/Y3gx/dDA7HDiNqLMtWOCGwcLZOee0u+blNQgIHYH9QQpoIl/VJiSbFT2Xzs
wxRaIRRPGp+aB1gXD5XkX5V1c02/Gn8yJAdYi4cJVlI3kPQak6dEkL7N3H6Rr38SSvoqR9ONC/m2
EsNfpap/USsi025QYNhWTpfOBll141am6cuOB3R9QLF/SZ0FvtUoZQAq3aFQ+20swOPVaTJK9Z9q
QFSVUviLw3RwSzH/ordY/o7CfRR220SVP1k68gEe8g6Ux8UQS7fBKFXOyAKkNrzFZQBkQmm4aQnT
Fp8tWor8VHOmrKl4vvLkWABqnDoi2Z9nzYb/4jKiyr1puJ8cyoFamFZm9mI/qJf+Z0OSEmBI4h5S
Zfg4+cMuF4wbo2w72+hxShrVK63pY0hlYWuXRfRDJGVsj6LYbRsrxcwl86nepKGJjTnUwQTz+iyV
N4VoeuVUN0C3o8dumK+7enmNY+aOfne9KG+LNLlqJF+4iDvzwaIDEFIFOC+INUYZOV0d3/ppAEZ3
oCMN0g7/1edMCS+EYYY+PXT6DpMWyx7K+W7MWTJ+xmuYqeKJKuXDcNjKQhjZWTNfyrFwbKzGd2Zp
QG4o8V3RXw2dLCicROmeGtCR9qwklpuE9XUsAF6JJNyqmkK/TirxXuiGHSJ1TxGq27mGMZ0bJvVz
WXSFEPMNGYhfIoo/Z6U41mYPRzuBeBllxVepCXpbo72sCiVbjrgRpG3z1LZs0k3xw8/mXR/igaYE
/T4OhK3OVqZW05mY8Z2sSKGghdxOlQGgUOBce/8UeS11RqjQKOyOaPxzNzgE28XfkuzumcTYqd0M
cwW6v2AnkPtbNzIMtSElQsXGQnu+b1/qQP526PvQFrWhIz+h/V2slVhVZ3r5TugCkDG+Gng5MV7d
irIkHPq6Y2BM5C7FrNtrhfkJcs03SSuu2yH7ZSTi56mpPFCB+6wN7wWh1CGDtFeFKQN2GxMHjvLt
QGRld0n00GjRmZ944sziI5PY6SXsngkT3v5CoTXlLkYURFolw9qNb6kx3VL/B4/kX0oPTwRvr4dZ
q1qUIArJosyzk+ftfpTL7RBAmjQoFQfDhVE9+WB7P97dl717vbcvVhTgMlV8EpXVo5/jQO6ymM4S
QKB6txOh3fkoyUqBAGB4+HiskyeXSRad0gH9lKzmt08xQ0EzGZCwWcz+NrhYPINaNp19fRUffAfE
zcfjnQhlNBM1EgczARYmGG+Ha5M41kYISs7YfonmG9E6k9F7Z4JEKvnNAMsPeLVuDV/gSgf7nBBu
wmGt2fpuxfa2ye/kneVyrn08n5OL8NV8Vu8qjjvg/xrDaXB4fMXTW5JUwdc/G2R12JuCkaXCMkiu
tXYKcDyA5VqRP/qzYVZBYG3N1OYShqnaowUQPekp1Z9Lw598YHi0msRKi3fMKlLKxVCTO3mZS7mv
p8mGoWpD7959PJV3HJZlGZCCJzgCHKXxD2+XQcr1CDEQ39CyrMF1zj+gb4JjMS5oYXHlPeYhLkcb
VEXHtJG8Pjr6BfwE5+OfcepLRmuEvgpcCc3yq9VhhnVbqK0+Uzs3nsVIuqstkAbm+KMv8d3Vu7uP
hzu5ab8ebzVrgtNIigcerh/vMvC6drxPH2gecMON5dAPMrigLqGoFzYdIzjknbtASScnDB0MeJCK
ZdT6uArQRmERxYQpf+6FzzD8XWxC/E2yX9zBQcnHzhCcWbYnxuTKguEv79RQkKO/fdXRIMKj64kB
5W6JuyPcN3d5A29QVFzlnBv5if2Fbj86ChU6C6lOrnsYuyz0hbBCyNVvgt0yQxx/y1+LrosWngqj
QeiyH7/V9wfQ2xFXn2VPHJXUKSOm/ZWsuW34Nah3Sf8lWHjlhfvxYO/352Uw+m2xSuUIUuS3D9PQ
h7LSi2F2rELbpQGthGp1+/eHMJbiGGtEwgl2tZtZdChE2RLSTDAYsSg516JzQtyFtGqplS74IxP7
srdz0EJLU7FyYU8Go+ksffOxC7DE6S/az70zerXtJF9FV6Yxe/n+/4PZIcjG39NApqCv0knQP+oY
uufsCMoxz/ajdibqORV9iovi+58DrN5Qm2nC6GsMkCP9DgO6zQiFh6+VdUdXZwjYtW/ujBF8XHJm
Tz21NF4PvNq5U2kEZh6xDlvxSVc+TeqZZN+JWJf39mpmqw9ZjerYMpcBsJu4tFzcn/doxgznt49h
Y+6NQ+EKN+dkt+9PJMJ5rLj4X6zm1HVmXqQtZJIjkU9Y4JaaKbdKVLhGSM/imZVhLk/obWDHGHiF
i/hpUmVe7x1hKuR9lrNTxQYdeYOPPKgJhLvCqryZLJutSPmFxA3VoK2w8K09QERY38HW1yrKRYKr
tuYlXdzbGCR2IRrwoIN815YLNtfwsLD9GeGbIVSdMyxy2kZlMVAL+tUAJ/BaK99qerUth5bSQ7JF
IbiR8sbtFSg4SX8Q8VbzmqBKNmOFhQA4WS8fabEMpi0iN8ixCQJ8KI9Kf1+VfWLjilR4LfH3tjO/
0E+/i8qCDlNYLlF9kWvGoda5q/UWTk2q4H9J6+wxtMpNQC+v3Gm3ZSL+iNUeKhQkH8iduH6XG7Xz
gXPqV5oKsLgXtr7c7XtcZe0gScBdDhM6qbKXXDEOAB+Y4l0zqzTI0j0ryTfKMN9V4sJkTKXdAJ4q
7vVjoHXtoUz7B1p3vQrqkmP46W7Ue/6lv2nVESqtcaMUZDXSoXP9ubDzHGFRWDlJ0XzTwviWlqhN
VTcXSQA+OzQ2ib8Qkqtj6vduboWbwJo2OXVJYcye2zq7UjS5tWtAPiqE5ivZChGj+dn3zGhFO6/I
d8HKwzlL46AqFHahZD5Uun7Rg2r1FLF1jVreq7ywvFW4zYjHNs52Ij5cKlYB8wJAbWsQAjNXnobu
0gGFXdwM+yajN2OCTZtJDIx1VEqGZaIdPDQS6prmpWgQzbWYg+KiQOeoINop+e5AjsZtUEDlyq1S
dQY4sK5mdNKDXFeG3eTWnazDmZ4aJHVgasWtEHwRp/lBTDEzTR6A995aYng/Vuzm5qDYlkgmyoyC
a4QE3jB/ShX1iknt4d1vB1Zc0NYk/ejtUIpawc+kui91LXWMQYJosvj2hIEFN7rejPjUjVn1I20G
D6tdmrqtsYbi76eArbgQYaizLcsYWtK0i0cMQOruq0gTqI2//K/B0poNkMRpE5jKz7hWg10hKv3P
gnPhbkEGHSQ5KfGiCA6ke7dAiz3Mix+rtL6Y/Pg2z2gNT6TG/9E1w30odtSfdH5odVcKJjQq/m6p
3DTR8GUs2eRj6zCH07EVtb3StKz3WKw8iIPolse59KRcNTwflFWuDL03xGblSUkd7LVUz27NjrFL
eT74lURLsbozA/kg4pKCXYoLr9hJ5XozhfUOeQbzrHBtQ+lpjvrXuQF600S7QbXs1McobshBaIuP
dalJgJAtELZA3aGWB/LNVBXWbWwMyZXVJMNVpcrlpbrUIoXZujHEp3C29mll2XVvyl7dGPglVz7e
sY2FuVVgxceW3t19pucRLzHHkHw26ot5Io0rEPJMauuF0XjQA+PWqtWfdWb6TtvgrWS0Wf6YdOoj
tGHwzBoEDDwvcE1hdn2wL4ZQkMitj6DWBVxaIj+Vr9TEin6qZcKjksx9P/ojTxD4Dt+nP9e4+uTj
LzHRP+t5hvtHYz5PgeBmJmbyxaWsBReJiDSpTL/7Y3TQu+KHFDdXFHbvl00Gy59Z9nw18zS9fshr
oHOtlrcuEU//VR5r3auAS5B2U5+q3GSBzJQFSxXBXSuSCayFylEg9qZCQ/kLz85k/kxm6tOUT9OW
mBhnokxxuwycFvYZn6URs4F2EGnwDhy5lBq2qn4XjeZnJAhO1HXVxqj07KKfsFHCwVHaSuIc2vNM
sVPW8YeTMT/f6bkc7jp9XBBziYeVyaeuhEsRD83o6AnvB3WnG3fSt6YeMsfK9V/VhLOJbh61osN5
D376qD6m44+mji7hxKX0ucwe94TDpOm3w+x3m1rAok+PDqM54xIsG5tR9r9Lvnqhxupj0XW7OQJF
4bNrRUNAc2H/vZjCHPeMWNzgZ9S5mWyV20yqxA2Y9NEtKp+08Vj7dsypayfsKk5ZMUkfrjcLFW8B
gNhPgV9lLmnEhm1NPURNfjdMgiuVNPWBUijs0dAOpOEyJ8U5BTvTG7rhj4OFqZXRN4I3E/h7Q5Jq
IMBNksaahhlDJzybrXERl/UXmcxu0Q0/4ib7govG95A++r40+utQL+EIog138aW8LyRkzB2ahDol
u5kIxp1C9sU2qoSLfCl8b8rxHvf4p16r7pNelTAfsHBMwmzMKywDB5uh769AaGOtlCkTcMP0CmnA
3YRhqmdoVK3iahM15kOrmrM7du2XPLWQH1YwyuUEhU1pmbiTKPVzlnWKo1XVZRzkX9MYPUmXXHEC
opCKdGDLIOWDQfhCLe7TEPTlNsz6vWLy/Z2JUk7EKBCguJ1rkIXUda0JA0Me4Ew0JIEniG+C4ebj
v38JvlcxEEA4Y/EOUAEcrxtk6Y/DzCA3wYLW7R109D1ON40jidk2xlCgDayf3UI3VJtR/h2Z/y2w
8HX5nN+39fNze/m9XMOFl7/pqSCHHgVh2/y/lz8GT+Z+b7+/+ReO3giKfvdcT3fPDW6IL1zif/yX
/+4f/tfzy9/yMJXP//f/fP+ZRdB+mraOntoV6NfgGrHUk/41MvgvVPD9AvB9rvN/wQz+51/1D2aw
+N+Wpr1ckQhKFV3jJvGbGWz+N/3L4LlAfC+8ba5Rf0GDNf6f9KW0RkDKbX5h4P2FDebWyH0LUZxM
LzK9J/98MDe/VwDP9F+mXalirVaKCl7c4kLPb8P+l/Ikf/4qkzfS/tHPOt5lPa5FN9iA9x4lxBGe
Y/czAGWz1zuhwhqjifZKWBt3YqMkriJJ06Gp56ZxtUQodlkDSH0qDzWetkOOZEodawHXTUgJ0gg8
vfU0X55sFfMKuDAkce6xi8ITrEfylJf+oQuqZwT0qi0WgX7f5rJ8Mfo0JQEYEG7VOTuIpZrfqVNc
PFa4Ke0DfAAcBETaxsqzh07psDAaRTTjk4lLga72d3OASEsxYZjnXSTvfXZyp4ktugNbUzl24zBe
GDEuGJURhTeZximXCnJ9nSogz+M+kMCEVgBPW6LSqPku1+a+yYm0xVTvHhXB0mxF5mjQwp7s1ohB
RERohDArDh6lUue3tfJFlvlsQaaP2g6EgZ6Yj9lia6BYO7/DwoMqjhHHX/vwWS+CrVQlbqTxOHPM
jkjeOhgl3tRppmzUAuGBluE8SULkql1UFVqhXozaEqGkVBBlpGOJyRvIAWvCVPUKGQZnq8FLzYPW
aebqqdMrTLfTTZ2Je/Lhv7RROsb9SGxYRxd1JmyTUJr2WaTS+p1bS8NUbOcqXgnQyPHx9b1MwVYt
k64zUc/oUuYh1VIkHiiijRwHyOYS5JF6jo5M6LC7gVvjY8iqTT9qqKLVKMtbJR2onxSaV2XJNpTV
rRRGN1OiObil3hj5JHhl0794DaVOl6i/jLbc1VF0SOi8J9cE23WGwXiPPK99sPIg3veiMMGXGDHj
GTucey05sNtUvK2x6sLKzxstwe3jsCD6lkxblHExmUiRGfr4GSjN37XRfvmMLMMEogYwBCf3t58R
jomlHC1eNuVwIYAayzy12b7abv7x7b4BTi9/x+tNnTH+P2fntVs3sKTrJyLAHG4ZVlSWLcm+IWTL
Zs6ZT38+auPMlugFETO+NaBa3eyu7q76w1JORSocPQY0QValAV2mr1pik/Xec0fxiPujLXgqVcbc
45Gy9WJfVyKWcJIKM5yTBH3ydVkVJSswOqLZOlA51ZRuBd7LGyNayjTrEX0Msaqk9phDmsVECCkQ
XWMY6OIb7Ah0sPrgMM+wskc1qHdGqO9plX3P83RrTt8bS6ufQAuItIwUO43+NZSvt+DcjEXbYula
fyMTSm6gxL8CXrX5KGJqYbXXgWWWj3h2qS5Ch91+MnugpdeY0KX+T95XL6WcK5jlId/Vwj/CV+DU
Iy1cYjklSLoTzkunl2uO3NlNkv+Ylbk5VHUuudJg/ShAd2mp+b1k/2ESq+5DrT/284Sdj3kz5Fw8
MjxYtEk9Gr35EDVZ4opaDigMDURya4yRnvisWhT4Esx7Ffw7JyXn8Ytprxk+qW38twdH6Mi+MbjK
OO2G3HeCXD8vJXJsmm/9arxL+pbtXjSnQIgfo1FBvyHydzxEBfS0LNENxj5wgmi4x99KsufBwgZr
/sGz0tOzOWFf5jdpknxLVemICc+5HWf1sZn8x74Yb2WJJ9ZYLQkw1n+YWotFDnKGdtH4464Uo1ss
WN46La32c1X94XatO7POQzSIxPoY65imTaGf4202ArVW8v2QTYkzlKrhCurwKAlF7rYlGlm9bD36
DQRb3vcGeUQUknOf/Ef6WW0FV6eNjW80102JU3nf6sIbjlRPdJVCTDgXEF+aXOv5+CyX8uhhfMwh
M+fCQZ3yl1ktY6cx5hybRGmwBdkX97Whkmyz6W2YzQ7ipaqiIV1nDxhPDe6oVxjGxZmgnNsQmQ+5
yeudmAblQk+GINrmnfv1Tvp3rwLG4U3NfYAGI6zCz+mnloQk8OuscyixwU7TepwJrbevY7yX+D9v
FQLQARYpXi/ArdVuVbSgwxW6WU7e/i0djAe9MjXPbFEzSBu/PgWR9JhIGJJrvMM5C1+FyX9uTJDk
bSa/irmwRRz6RwoYpISsIhMjoYTI4tZWw5ZrK7EEhV+06HMmqVs/Lgo1ww6YvD1fd4ss75Z8xDt+
6p9ZoNlEMRNgAsCgz1M9ibWVcfPBtpsuBN3PMHDDHxNwpBK/0J3gVa68M17r/c3Jhue+8IVSVCC3
fsb6gv8+8g+/YnXeINqW95rEr/iPPUyyV/Yo5Oz/92eAxfNB5mjRVHFRCfk82KwEqW0pMdY4/j7s
X9vmdmNNLWtmPZsfA6zGoY6zETQaAfrd5Fk7FFad+eZ5/4wWhzedeWI/bwRclsS/AS1woIuyFpfv
zyOalKnw8wqb26mUcHpqVOjwBr5RIg9iquLfWil+mCVyaJ0Kr2UbCVi8pQ+qhhOQGTbLm1q4B8mQ
2ImBkyRohdeNH7iWt1m+LLKYwAN5kKgU6j//wEEwxSqHmIXsc3vEP++Aze1O3YnnLd7fpSWENYny
LpSKeNXqOpEEM+U9KYQwj24PDp17lBoO8mGrW7kVZkldHx4Ycj+jKLGEEU/+KTlFe20/e/K52+ib
XMxOiq4CrDQXeuuad1qN9WBqInFwm7zVdukuuQ722rW2Dw/iAXzHRofoUsb9GG61cKUeK0lEQ3on
CY1D2Y1X0EA3xKku7Q24wFy01OW2t36agUQxp4lnoWOZr7n4e8xvuulRrjZ2xL8PwOXY+G+U1YZI
pGHug4ootT+7aeaj5v9dQE3h62V9abo+Rlllam2YZbXteLX1kf9X0uc/Es6pX4e4PF3/PQOX//+w
0CxjppCIt7yTz5qtRj9jkImKl+nzxlAuxaELzuMbkWGkfFYblO4E3ZKSq36KcTfUQ0EWIYZ7UbdR
w3mnXf2Tqv4baM0B09qkSfWcQPp199d6maGkzgcls/vaEXe5l+/lh+mgODfluxrb1r69mCh13jMs
PXp26zbagMduOrc0CUep/ZkH2b1s4CqLkR8YzHGmgijE7tcf8NJKZKEjkMQzh571KiGNc1sVPa5n
GHcoP9VM2iVNfFPn08aZc3lg/w2zSkg4vkQm7tedg2O7HeV/DX1fNg+m/nsBQX49okurnjoOICy0
hmmSr2BfoyyU8lRb3EOoPoKjbMRNIPa/TyhO6A8hVnnITIAYTBUhwn60o1Dm1hPvwQWiXdFdVQlm
MVVngyLFMFgd7XoLqbE1wtU3KyqjgN9J+Cy+NovvIdYsX0/hxUUBTwCEEfWpdwOtj7u61OVRKfVl
V8cPgvVD6Fu36LcEBS4HAfsP+lWE5r8CfygJTQbNX4JoDwLIr1nfZdPvrwfyDwZwOdgXz4p3fQeR
yuzn/OSni5l7UJPOHydvoXSKR3jmjgyyNELvbCPaxSz1P9GktWr8ECt1Myxd6go3v2O5i7kYy9/u
7PR5OeZB+zqGO/6fMtaHoKvrokoFSht0gvapo4t79YSejme6Io117B9dcQeJw0udxVlhixxw6Zrx
39lFjP3z7Ep10EqGRujlNrMoiWt7HYXKrawIYoE/tM7KOrgark5IuJGpPgfC2Clro5T0UU/YrNNW
C+XWU/XkPqEWECPNlBr0CVseRpX2qydlSnFB9056aXwNAHjmhPqwGxJ/F8kmTRfkl8ZDG7/4Ej31
njs8rrcFxoRjdt/nmIMa11LZ0qU5qWBvU8HCGJ7TrfwTl+hyit9b00sBASf97CWyZ9FNaGhgZLY/
tW6vN98Emph6yeVVMCFp+MiQVZ1xldey1+XanY9bbdYXdHkeIhPD7xjTp++lrNMY+JkorEyMOaWZ
HyWFFLYkHvLA/MbiOgTXr6qZowyhqymjnUJOF+qTLOAW7mfuMFiSHWTSPX1EpzBaBGerHR2JnSmI
C1/+EFEZLYLiMYcLih+tq8PSDAJ0ycTuwTdlVEmeDSsAkKDd5QAein5pfDMnzXgTTi2SU8FJpEYS
J9jjauFN3JX7gKICmrFLORkM90L6DP5UifhUZLErdpLdC5pjJlxw4+IozL4bN8Ub3ayaUyDbJXWB
rQpFw7mBZlAlyiPmPkd4fdTaDMOLtehZQwojro4xvVsr2PUxdgzlzrKEKyu8G8ZHoz9ManHtK9nt
0Da4XldONHd23k43nakce2Up0Knt30KqPAXzaszFj6lCM9jko00vPk1SLYrp53VuQg4VC7ySxHEf
a6/0qsq0OhR+dojV7mhNCeAJLxlfIl04hmV9W9ShjZ73qTHKk5Dl3lxOXlz5932vfDeoT2c5Rrcv
PZ8KYwS7p1ae93+1SNih5La3RGXfDtOhw9m9xhEqAzmi6Y0bRzctZt/CeIwodKkI4HWw6oYi+q6J
uVvrJ5rf7qSGTyCNT4McP1SBVjoByYb+HB7CKApkwqmehyt6vMCkfHvWElqHPvRiFBsqJFSaEdm3
zFYiTNG1W2mBl0+lo1BWQvnlWxGflfhYl7o9VAChZjtWvlMgc7pBf4zi7rrJtclV6N/GHdrbPfbZ
cf3TDNvOo/9behj63teGflTVobPjopGxgkLYC207MWftNiJwrjT9lWux4lQDFUcrwcu8z+GilMJw
Kw6m12YjpfT4urAaO8LuW6zTnVUF+yAAMKAASZzvkqY9ja0FTuK+m+ezhh9u/xQZJc6+XkYl3Dd+
BGq6a8K9CpmH2arM77rwy0KCLpRoXhTP4/hIOJqlIBx0W5OFU1RgoCuEG+fBpXMa+USsIReDCqo4
n7OWNGQKq30gPcaRo9GTSX59feBcrIt8jLDKi4JV6+UIwcWBRIAipGWKZxNHbTvXwoNEJZMH8/h7
xHZ39oXx1FnDhDhteBAq4WVMkU+ztBJgqZQbnuzn9/FEOU7CgVnXO8NWYqAUg38Y06BwQ7zf7BGb
oqeUPomhFt8T3+ipPjVPRtGSPfPw+PXYLp2lVJn4h5MOMqmra1xGLasrpo4qCBqPiuUfWecPg1of
ZkS2/w+hcKUFFboIuq0ZZ4pqDpMp8xoLR/gdjeHGeg7OQMAsewvxemlJwEngbgXPRkdc8/OSgOkj
qZ3U9fTFRMzyOmwys7HdoNZcCIKxDDA8AvHvH6iyqhVKkhGE+qo9tcdW27hzgGb990AmBL1uwOiU
49Z1jCJKwCqNCZcOQy3tLlD3swJbxLQCV8rvG8jZEV1uKWpjkHcB0BH0ApFnTLOfViE+oBbwq8lK
V/Bz3OjGPySDu7iad2GTeqZVPRoB5Kte+4NE7r7S4YHhK5BRo9aB3U31jTKGNq6CjlrJD1LckeRn
7ceQNIVnlUYFuCfZm4PstkbZgi8Bd+bPV1XPNUiZ9vBBp2suLRhf6iC/LB2dTPgHCHfG3Ws3+m9Z
B/87CEy0TDSyZO/7SJkPguYmMsyYKlIHUiYDB/M+Yl5d+w7VIxPZ3mY8aAg7TpPlTM10lssKWVI5
Qfdt4ophqLXwGlVl6yaV/iT54GRogD5C5ZO8eNJfk9HH0VRFZr32m+9ykl7XBbTFIA3swuiOyiJi
mDIzU4LyOGKztjAqO63XkD1cerYLJTD0q0PSBa4ZCzd+NnlDFCMDKp40NDFTrfhG4++6FeNrLCQL
pyizZ1mk5NAhGWYYw+2IFSCvmqsC2GLSZA/aVB9lrdsHuF3aisLun/qz6QuPATjS2ohOZjdEXpy1
f2n+oeeYyWfDTB6rOnuSsDi3zVJwgzA9VGVzNZetYBdJepgUK9upNJhvWBmRF8xRfhQUZXbnRqzv
zdxIXiwDp0UBacpyGqfALmvT39elEbvtvJzvYUALSBjHvR8ECf8Rite+3mIDqDSAw/wutYV89JiX
zAaRSObQy9lGgUlx6JBIpyCcDoHQnKQw8W16FYWn1XWz0zrll4SgREkvs0DPXjdIgEmsfVexmrDV
Wr5Co6x9woMQpqNPoTINwIBV4kkH5iGP5b3QSNe+1h+qGAvSUpJ+Ae/5JfO1h956NBNWjl6P9+Gk
e5jND0fAfsizmmNlh8UkuTFCdB4mNl7fZWc6/j/0ao48vh127LM07Kaxuetz4RH399hlUxqurMTt
XRE2tF8DDXlNo/0m+bp5qMbwZy9j8thjZO7Mvt5ctSbN3zkq6tt+Qrq/lQtr1+XKmxaPpdsUgnGd
ZXN+kIfAP8SRIZy1YKKf0Ceq7QeW746SuWvUtoAJadJN9qcHftwp7MQ/SSqee7P7RZ3zrTf7P40F
Kbno8QJIRutabi2kjdRnU+HOGYO/EkeKt5FkPSpz7dVD8BdJ9it5js5xW9/QCv2FCeezIYCImtGZ
7XX5IZbRrDHq7kGOo1+pqF9xk8P9VDnC70NMlBaE2OwjelU2+qP3iK1fKxp4zXCqHtpQCDBAwCaB
TZxL2h2VgkdliL6NKjdua0Y2NLHeSqs5Zwrush1ACivSXRXi7DyJKOgBbkUb98ZUR8UdwuQxVKrb
rKhfpVYs7FJToSaatEkFwNc2ZlRel1oqSrrJFXiUByNKctCcyoMaadcyr1M7ros9Qq6pF2Tzy1Ap
uWNMqenkQnhXJo1h0wIqEe/t6JX1LOfCN/DPynJcUiuTvt+Q3TRK/hxrMYwvozoZLWAgsekPQR8e
gjA2bHWYQfqmYumYFp1PGmHwRLqh8dLa9+Jk2A+Tts/b+eAriG72hfK3mZCfkQz5VI16bSti+JJb
02Pim15gCY9VUKB6G0t2LY+YfNYKsKlSfLboN8XcuO2BliXlxYzLvfGnUdGm9bviJQ2VJzO0BidE
2s2T5fIwYncqNN2ADC85LJFq1nQU09uTs+s6pTyi9SVqu2FwglzMppjxopjAjLS15GR6+KOwOq/D
2ZPU4Q2N6uo1tMsqmP/mRhbdl1p6I2gNUIOZB0x7KNXZPBSAH+xQx6caUeLRam+zCTptLzx0fE1v
1LpndWJV1FLjRQUoPk1xkFn9XtfJlRQpL3PR3edWccxFTE5S4ceU5zhbyOgFJznSup1v+Lu+Hn6k
oag8UC/sT3VV3VEFfZ3KngcPsl520qiPcdkd0CA23MbgdppZXAITrXjNfONat7qfsQIUO6ombFLj
vyyPwSvrgldgz0cf2xkZdj0J+D4AbgSei2llOugxA89UH5SwePUbbDGTzp075VYdlJ1k1GDQZyX0
kDHEJTZxe3W6UwTpT2x1DwN0aV/Zdc+9dBVW2SEHiGZl1oscyj+7IZV2VtnMnioMlB5FMHkwczJH
T8kQgspzAEltAKp40O7GaZLskZwC2B0dBd4O2SCVXOcbnguROExXEpkfTkqQ91CW+C9Ljks3NpNn
qhS1HfXNbWpN94VQ/qZuXDqzav5KBDryg84aUsdU4ELaOVmpoOEr3Eg6b8hyUiGHh+q9YGaPotg8
SFn9eyiMUzak35C+vJLBJiF7Lb11af4GeQskT/ugp6I7idWLnyS/qRG4VTSxTbSaDkXYG3+UGG6/
mpNAEk4Yc/ptGdM+0aZXK2ivy4Gj0TL8ExcB2lLzPhSFx66LX3Qr3XUx6uMtHtFuAZVlXwOUQsA5
eB7a9iYV1CvJaH4DF/rli9Ho4Wv/2gdCuetH5jyLKABEQDklcx/p9Nil5FldSAK65N/JUX+So/ko
RwbXbq1JbLlIrmnGTjYSeDMP2+JZFOZDK4z3fYwTKspE+cDLD+VyzWzfUgNR8tg3yuu8NOpTnRnK
Syjodes29YRQRJZnOx+Y4qvox/hgSiN8+qJPzgY1WDMTf0bD9JpPPNUkuLMOQhT1IYRovg/T6Qkp
ORV1DqU4B5JyO6SpdEwjEbXeYcQEW4zf9BnGVijS7G/naKek9P+hKrRHv6nmY+4ncBEj6Sdo+b8N
Euio8Ar+oYwR/db0dDoFJdUItSx2DYj3Ejrh4CMdju9ez+VOf8phVl5HQ7Ev5hArqyF9oKwXuqPp
n2t+Tlmpd4IyhTblt11fmSZ6Cb+mPnyj0+hkE7qSgsTZgc/y3NFInLyofweJtK/DZNV2pSOOEPi6
5Ikmuue4ktA3R05+xu9FLXG5UYXAqWSFKuK4PLB58VHRKUGIKUs7YtTGifI58P/ExGJkQEsy0PL6
tR3RHS9zxZnE6AVRgJaqVCidyxFDScFX/tTCSKUqHAG05JhEm5Js2mHKoeC3M2gcAyGA0JRu/Rxx
zG7Oz0qP7z2SBDUAU40qVQgqI5miB0mZnqBl5XajWE9T0Fl27xff1QhriWRO6nM/hgm3t/pFGIuj
nINlRiW/fdXEHhwvfZVD3qYZ1/blXe9HMYsO1QTkS/Bs1k6iNexDY4SFoXqGSo7IOdYxkvkdidT9
uszY94W1L9XotvQHbtFdjk4/1oVhkLgpHkpCAk4HRY9bvx/Sg8/yO1VWdRI6KF2KWsIsLDPpahLF
H4aQ70KclvSeS8rQO35X2kAsvHaS7gdqIYGY/zDy5tzM9UlrFpELvSPR5hFVQTW90U0/cszO9KI6
rdzJLO5aEbH80fpjdqJ4pUSVYnetyRqR42df1ksXOs/3QZaT4wQJGcCgIh/rGU05hdu7KKBIP3dI
xYcluES1jp25KYZDGbFekMBHuzorZzgP9bdMaosnse2zcycWxa7yk8oz+9K0awRGr1VtTF2k1nMn
GeTklMvG4JhFQTmx7c5tLfJptd7hucKamJvMq1L29Zzci0IRumFV/c2QGIBuUd9SNxNs3cREvNK+
AR7/MQ9YvaStASovHRwwar8GYcLxuwlc1DggfClJdTtXOdW96ZR12ussaT/aMXDGxdMhbHZWnCZe
sJSr5iHJHCmHFDnPWXWOuuzZ0OrHvIB5kGFmn+bCsU47bywezdp0lzLQPIqHKUb/gkxE+ggs3bWs
6LVvWecNd8OS5JY1j9YgFR7lqP3E7UpASU8b5Nt+pLuOY4NhNjhlZPicp0F6J9T51dgnr3mj1rYw
1G9ZYJJr8X7RYjccZ6+rqdoLhTPM7aNZloYt+SDjc0OJyP3V37RNvxsGRXDcANTZeprj6bswi7tO
1b4N8hyeLQCqUE2VgzRJ3/JMjs5WGbxxHzKOcycXThqYgbu0dty0kcFvhdX3tJ9rN5gUyRZL/bbK
GNUUlqJTCRDiVX5n2aUSmPn2e9AED5EKECatvdxHywnIlWC3CR34ZriypPBQW/rOAlcFsPIKvs7v
lEMHqYXJrQ3/MdT1e0VVb5DDP1ByP8QwlA6BGO/r0TgjffqioCLtARQrQRppPwKu+AFYG4u3Hcbp
Tiu1j70vQDfxbSER7LwMqNIqe8Scqehydk9xeN30o+BNjX+fV81bXRXnqIXq2/HUERTedWHwx7cm
i6IySAugo/fluJwvxb7q1W/susEt8oL6oVH/rtRuFyNvbDdd+RpWKYgxX/6mDOJDNhtn3nF/47zL
b4JKcpNeuE+wKgGyRCEU5DNOCIGyNwUI/1qmgT5VxvRRKKwAWxbmP+7lFMmYRSOn8OGrcV/e6G4t
PZ9VM0GRNRUSrUhNTl2DPcpWGaOw9EERyOHAU0g8SpVZuFHWZq5olHhM9PfCtnP8pV4UNRnAH/gF
YG+9hpLK8zDNcl7070pKogd13bUeGsz78pNx3AKaXKoBLTIE71rdUDNXrZlRN6uqUEmyUUFZRqJp
Lu++rpr9Q2qltwYnnV41iHRqTe81og+9/yzCtNacCRFfudNDfqWfxqvqVDnhDqVedIfyyCloecXf
t2Ag8oV20KfIq8GFghXOaOXgJ4LXMLX5al9dZ4m9O0q/tNktOorkbmtjbOSlHscbeNDyqg2Oye1j
7myxoi9+1o/TsHyJD9OASpQShjXaPMJZx9q2uc7pcKNS7i4YGOMYbNR8L7RNeS/CAsfMyUAcfTV2
3F/aPKzk3smb68xHtn4f+w8bX3apra52yKcYqyGZnZwJFiaBjjr7P61meBsa0Kqthgd9Yqa7gdoi
AM4WrQWy45SPW/qrF3bop/irKuk8j0A9QuIbY3dCb2pxxdEPU2XsxBq9HbM6po26gVDYmtdVp7jm
AJitEjEsVTpMwp9WhcH45+t5/UfwnB3DuAwd8seyZ4xVjNYIMr9IGdfiWW3Zyk6nWTsejv4308Wi
1dhTIXPNs3BU3r6O/I96xTrysqM+LNK5FOBd/Sdy75Z3ym7x4IIM6ZqFvZicBbstNZT3KvM/iwjx
HQOSjSTikvI5ZBvRKVQUsGH97ue8a6/Sb+1ROluOaj/DF2G4f1o7OyoOHAz3/u9knxY7uS0s5Xsh
evUrjEXuAdUhFW7WGkxp+JNiaoHaIk7pmnvVC2+jPcxqDXxfi2fBVqv6Ujb4FG+1PVWI1+lcE2/u
xN9DRJU6xX7QNor5x6BIbpXpXqwkCERQVW1E6zREdDS0fAModwmk++lnrFpPfjHh2zRqDBt5SVqs
h7z0RGifbo8/uoBFM/dZlNm2vKg3464yB0/ZcdYt4mq2devvVUc5xLcRgMD6JsNMEgxC5G7Bct+/
4VffeLXShLIcMix6GOwJEbhD4JGd9sOVet7O9svv/yrU0rX6sI+CPEPrWCNUoH1L9AkCY/S/bxp+
+nIr0J7a6QFufkqLnfc5LX9I7VaAC4nuU4BVEhq1RDfqZUcMVC/T68p4Rc/E/jrfbE3TKt3Q67C6
MCNGQf+CZoJvbnQH37X4//kQGv26BYgFBWCFeomGKh0mgwhZYtwEk3ou4wrTuBrLjLgaHVPveF1U
CEI0EU+Ept7CzV0cIUVZnFCkhU+4mkUpoypTFGCw8uB3hl5FUD9+PYXLH/hngIa4oB3R49HfFTc+
rLSQApqSpAvGTA/1Wyvtn+owN3iFDoGjoEur6FEFKcDMNtbf5Yz5IfBqCyt+FcdSRuBF8HMxBul/
tWfQMM6CddeNTVmZd2G0r0a62r55qsDkWqay3jWetMOD042tHTKnknJcjijJq/dScBggGTpwcx6z
569n+nLSMrHxgvWpW5K2SpbVBPomlKSWPv0pPyruAoi3hzuQ5ofZAPaJ019ub1mqXtyGi3kYwEtC
/wNTrLWxTFM4oKlMH2shKebtDQT+/30vGIjdf8Os9kleTHmmV4Tp/Ks+SI5iKmxIGV+4jH+KsDrx
8ImkVRQSARzH05zWtyN4JrlNj/kMEzwpKlzl8jd1gKC48d0uNKGJDKVgQXoCQl+tVFPJzKKNSZW0
2bwB4+KEo51X6p18+F97FnOB+hRrlZb7VO/BlBGr8UqM5ynnHiKsU8ub5fa05Xx0+UT7MLJVdhGz
gspaSjTuKU7xgHIqjATdrr7J561YFxPZh1CrVJ3Fqh6Mitw6wJjutMksnbYHybrxqS68KJg++Dsw
48GUvovafchmHNFQDivSdRc+j81ZBFNWnXRlovP6vaKbS0ndDbX/08b+EHU1timF1CstURfB5Ogg
g15Dh8Rt3JGHYTo6roPCRoUr7sbKvDSnChRO3ZS47f+DiwwjqbNSZH4dFGpDipItnORudL+e02XF
rdPmxyCrrDVlhjxI0xJkfjL0X1J5KtX0XOcPdVVujOfirZaONaeQtfDQxNVEignw3UCAMwrj7XWm
VNZKsIt1wbC1QDugJlzS/QsyrxvnPTIXnMq9Xh71YtzINRdAQeDQ/+d3vN8KPiyjSI5ymo+wcWe9
PUuFfJO1gxemWME0SbFFn7iUoSHqIDtlQTpA5fnzXc/Sw9ai68YmHHQbZFXeoxbTbU3txbXyIcrq
9INqMucIwbNGT72L8DKqntJNhMC2ust2oGk2oDsXw8Fv4IMBQPrHd6yuBT3yKcNzb3rs491Y/Pl6
VV48TJUPAVbjGfDulrPlE1nW7xbxa6dJhLfOsnIQK/GhTjXfqxJV3Y1lf6so2kGZ29+TMf5ZsDF2
ZRpHpbCuZ20YNrbL5TX84YetMrgWy/ghhAEcQk6L5mGRzsuc8QHI6U5sNwX3L6bwj/OwSuEKddUU
jErn0Nn0/pPCoyNXqBNCNBtr6OI3BbumKsg282FXjxKMd/RcgzfiNFr3V1LGO9UsjI0YF3ceWDLQ
XpqoAZP7vBnUVE0MzD5aKHwtYNgy/dOI7U/J8s+lHB831tByZfgntX0ItrpSpL2eaXE7EexUH8Gt
UKkAhHp8pXmzfdZe3OYfgq22Oe3FwhKXYMu64Ia5g+E/qJD8Yc/B+InKQ+68PW2McPmj/4wQ/UZ9
0QDR4MB/ns4kD+dSrAmaPHVedYNcmWd4WcQwRTf2AnfrlL+EFF3QlKKEcimEZ2NZQx8yZ9aFjTQp
HIVBrYOALuqrFhx2nM/IGeTqkxmE2qHUEMX06VKXCMsLVQC4O8ke9RLwQYywEK0A7KuzBFRuYR0S
VG6lJHmtNEmgBcoWknXhSg76+9wQkKrn4adK5a/I0FVPR2HBLmod6fVwmrfEFS98QOaQg2lRX6bS
vco4GSmlAvzw/x8smBnXz9CCYwcoj2PuotuFWbdV3rqU5z5FXW26IshTQFzvUdHodxtnF3no3jn1
eRGHwIo1t7cKHRdOfAviKLcoRVpsSVYZbPERLaAWcfrVLNHyyY9B+mc34qK3Z837jSV6YRN+irZK
YJYeZ5LUE634G+AHfGz2IRq7QnxY3oG+Y2wc7ZfencTjGg9DWKZiuJpQs5amwRjbpYrTvJa78fAb
eoBb3tQUjQIkM78e3qV8xlJRIb7xdOBa+nk/FIksoMq53GjK31YOIQRv0Rrp/mTj2LmwOBEckpVF
6mJREFrdnHC1lnET43VkNkhR1DkeB0BiUsP7ejgXw4AyR7lXlhca8+fhSEE8NtnAg2GSAWZeR1ik
ztaWAvnFOQPcQPqn7iGvn6y+Jfm+sVR18uq6E373E1t8pIyN4M/Xo7kYiLOGZzFWTJg1fx5NIkZh
HtdgN1DAvCFpXaWldC+I2g8hFb59HeoS4RO0r0QrkJoHtMvVplKsIBOMmXM6Pqr3E2qMmg2qcunk
zGfqYsrNfBNdib9r810Hebt6eenLgeHSJVqD0P2NVfwQCoWZqxQf5gKQmHJChnlXDP7Gcr/E1DY+
hlmtwyjsdWqzhKnjDjynCe0/F/zjVEzXY9KM7iCab9Sh7Uzv7nwBgc5UnlMnBS6w44EIdMWotkpo
l1KoYeom9WDkLQCTrz4znxidOBPImZobT4MFtCHrmxslnve+DyRpQsvDnYeRsn3NRQBp6FyKT5YC
AsiIIUD5VdFciXgKOMOoDxtL8GJVyqK3iUMvojyo/3xegymt3DgG4IgdcI8Vhn39c7k5Apt6T4NU
pZzImV4md9G72CQSLl9jfT34GHz1tQSzmmL0ZygOHUWvsn9eL0WpYK9AZnNlVzzETudIx41S0aWV
+CHomnHRqAjl+kvleYj96yprb7Sk/NFVwuHrHXdpc38Ms7pJzoA2WmFgbIaY3PI2hkEm4jqRu+o8
bpD5L46IJ5wBgeFd9+/zN6SFOlWRRG0DSHTgYvV9rkPwwYMaPXw9pku9cBKVoVI8pOWOms3nSH1Q
xlooMHfyzx7rlNCB/IZAl7OsE7jiowdE3xE2TzF5+bv/LJQPcZfJ/nitGyONW8Hyzegozq7q3fY7
zAu9xin2qWjLj72nOdltd8ur4/vWu+PiBv446tUeMZrRTweF6DElsaVuexwPwSn+1f3mBuSWe+UO
TtrXM7014NWtRIw0AZAtIctmsMcOBt9my/BCrQpJMRhbJk12rpXLqvowpwq2rEkw8dQxAF4WGRB0
ZM1ea2VWncXm8qDG/knv5dEhS02nzm9a9+sxXuoTf7oKrQappmCFJb3lq4KmfOFQkn5P+lnZ4cfj
WVxroZ+oj9FV1hyuuMwvNjmCu1WfXr7damV9+g2rFFREtd5Oi0aXr6IcXVq7ehTcWeofrayx82T/
9ZAvvc45/hByE2WV98kaTKIWZjrFKbfNbIj3eMLEV8BzD2LSXJsDcqt5pOl2G4UtKlL/j7Pzaq7b
aNLwL0IVcrgFcDIzJVHUDYqSTOScBvj1+0De3Y8Ez/KsfWO7XLb6zGBCT/cbDDTMY/NlDHP5Rm6N
n5//kjNnBugcGsUIsPFL1vlAYGUFBESZJMe+taOjnt8G+oUT8MwaJoRu0JJWuADXNgGTDkunHrj3
QLz/UbFoHv/NGP4TYLV+elmSnagmQNbt8vxkA5DjWv88xrl8/c0owBq93yZRX09d1S23N0eezIlT
78QpvQbktcmfu92lF+yZa4Pqo+zQcyOdNvXVetQjNR+iMgH3MtR3RixfD210CIX6mxqLdSlbOrP4
bVYjzxAkruDWrzKTQJXkvJsKXAeu5u/hvuA1AqfsyvhhofiUHMNtu/8XcgjvQq6+WWH1USc1OIJb
000+7tGTdFGdvvDNznRM3gVZTaJsRWqllwT5u7dXe07+356T8bZ8uhDswiSu84k0nvGHjcC7RYd5
OxzmvX0oTs71tMXBDtEs379vj5+HXH7+6szi5FA4tcHXcBGv5rDJwyG1Gj4buEEStWE/bp1js7so
e3TujODxuKxDS6YgvVr6/RxpkZ43YIXuT98nD1GAHUzDX5jhbCjebI0L98HZiXwTTn2/0zqRFFGV
EG6qEooqv4OhQqrgr8a8G2Eefj6F5w5imwerghauwlpZM1SjzIxGzqXB64/zVt0oeyiNd8YOE5ht
v7+Y6J5dkHRd0brh0Ur1ZjW0YKpR9ovhw9L5Nb1kO0DRoGyDjMR1M17Y1svn/7A83gRbXexzEg+I
lRPMMTYZ/C5LO8ig5e3gGFS7IdhfmMlzxzy6pP87tlVuFlRVV84WJ9YAawagIjoROGdycR8g+yHm
6l6Wjvs/vt5/Yi5L6U3uMqkQCBwB6Gq2ZZUM0HnGV3CAY1zf1pq5jwz5JCKsuYd4PMJbAaAsBb9r
ts2FqT6XGrKMaBYtQDeZzvr7HyLFGpL3PctI2i9v6cXoRPfvdvlB9pdyTrT7fLLP3Q5vw63WUWkV
YrBH5lqVNoaBZrqNFRZ+TIFhbz+PpJzd/G9GtlpFSLWrcd8xsnKjX0dXC6iMt9k1VMZbeWuAKbtU
9ju7jnSaUA5QEwtNwPdT2dQy8kItaFeQ0DMkjT65pIx+dkhvIqyfZM6kapPESZ3L4LOnHPEJtdim
AqLr55N3digWNS+LfhoGk6stEaJVgraWhECOTcktenCyf/6GtXUSSewk0ai01nUwq6IUYLUwdUKk
LShheFqVeUkl/vkr5F2Y1XIT0MATJyTMlMV73CeOZK4Xjo+z3+TNSFZTJWi5BsEykln/pRTNHskU
D97lhX1zLoqB2jAgFApQyHmu1lYxYj2DqSjiuoU/I9ChtO2pS/7FV3kTRV9NV9eOw5A0nEpx98uw
4WMHqZv35oXFde4MeBtltTHhF6TwXRlLXWReGKH+q5zCyEYD4yLM8cxNglAEuYYF8IQ8cTVt2ezA
m56Nljxq8FvsjXwYKn45UvnXNrHv0FPEjubic//P42N1gzkkHSqAfmSzeDy8/1ySlna2yJsFFzJu
0tbVve/mzngcrrg6fcm7C3fpEQHhq97XPJVXmutlr7ab31HF2kQ7UJ8Xls+56ikIPEosSzOZmVjd
N4qa0TQySlqP6Cneh2Nn+GUaJTDU5pu5dwRNoZGwSQGQJXVq9H7C10LoDxDG7q2i8Op2rDwKo1cZ
RIINFeF8M0gVuMoS6+S2U3+0vfTw+Rl07gB3MFHUkPmk6Pvhfa9kIZ7PXQ/iZT9vjT9XU+daG77e
0nAoNrC8jAvnxZltRt8N7wCZmDz7VrdhE4bOTB2bQlRfUIzyY6FAsf3n658gVCopqYJX+JMbvLn7
RTHKYuwZFzL0S58BWnuVqV+lOkIRF+7159NIRshiWy9G4GuLzYJO8WstypvpzTh1VGz5vHr5kum5
7kuWo+wj0Ur3FeIbXpZqygGe4AHGag7HO20OsjFM2zq0qaWoeE4jg4CwgdcO0/TQtrh/eYliwAkr
y8mrI21rI6JfBeI6tINHWbE97GqHzZB3mR8g0/i1pqa9qyIlvDGGOnyc1GG8CeXcBtha71FOSNyp
MfITmmwG9DpcUGRJKhIvhvq+M8LY3FBI1nd5V4d3cowIiGS3wTfFMU2oFYm9aXN+n0ajCEdpkoqk
gQM7amp5nOVq8XyJrrOwDzBw0o9z32zSBv+XLKr3DZxNV61b34w0PFxyxy1CC3UN7Q79jptIN3Cx
6pNwU2jDAZskmIayQTlbKbY1fRcXCkHjlgqaY3Vp3asRBRjotM+z06kbhFi7nZp3Jz2vDLeXZoQH
C4SvpRhVtNHOiq+DEt1OGbruQBAQAArD5zC0TpERhzDNp6/tXP1C6bbEMQYhL1U+iMq4puIruwmm
TENU9+il6L8nQD38BukEbRktIE0Xd2rU1EdZDI9KmX9nUM9IR30fBwvqJdzvHPJgGSevvd5/wyvp
EWeimzjXYI2bVzTzn7OYuYACicFPZoP6eJHV/oBbF2bkY3LqtfG2mefWa3AWHILxppIA2LWG4bXZ
ZHmD6OujhghI0kiKj8RRdMLV6TZ1yu9OiAqAwKoyrUz+LxWD7Sg+SSkc4wF1L9OllYSFEn5Wnqzn
gV/oC79UM5+NHjArpRJxKnXIx0Yh36hx8+DgMp5StfEjUy3dPIuGzSxjtlDDOknreBdXTb6Na/Ed
Ani6NxD/8Gy5RUEMxR/fiPXuxywNNMWq5qcAsDpOsP7HCHOb+UrJU4ilsB3hquYYgletr+b1X+Uy
1jJooEtJ0PUcfURwDl+Hq1KLHRKY3DqoeGKEAX6yvQG5OMtwQ6Qwpqc/lv26pVrhWoDuthXGza7A
ScSF6YdyRhuxJrBu4uEYPgBlamAxm/hFBMom01JjrzS08Mw0Fb402o84MJ2aZM6+gUFHKK03qm1k
9+Ehp+p9vejVngRE5QvHyLlDxOA+gxb3x5VzlRoUpTnFNaZmXnjTHeJjdZq20LBPly6qc/gH522c
VXLQFkFQdSpxUGa8qg7hSYRX1/lD4de7wXVt/yBBrN0v0uH2vrURq7nNkHldVCL/RTq/eL/Y9Pwo
LPFCen+Hi7GcjCyk0kkHv5IfFXEJUvaxdaXJQIrpBusqmon2n4P7zUUQ17qTZXPGBadr16Kt7zjg
eIIWt22kHAupfMTj5IuNHA+I6BzhI3HIlDLwlKE46kjRFVwcQateaQs3XozWIhdXNz4n1rWuGydH
xTPr87vkw7Pg/Q/+k2W8+cFWh1BCbvCDZc4aivJe3tYXSkMfF8Aqhvp+2uvcGcdKIUZykAG21+4W
l1sQ9P6DOzyZz7ZPUX0Ea45udeL59VO6DS6M8uPjnJ9gkAbwJAbDCND8/U+YG9CLRUD2FlzHDxor
L/WodbyGHv2vi/X75Q97dzsvGQDR+NtSTndWwSwtd4bQ5qnVGeamSW/TXt0k84VZ/UjDWEVZJaRF
lsV0jcm5sSW+Sopir2TaLXY2OtYe6e/AUfeNjASRKBxvmIrnz5fNh7PjT3D2EeV6UA8fqrSh1Qd5
uST8SBoKK/aANnkdt3P1rS2v+yIlq/z+ecgln13PqgYAlsOcZoVjLj/pzUqt9TS3JFlHCUJ+TEvV
ROIqPVVZfDVp3T4ahksSgh9hhGDDDODtwKTI7XCheh9wLmokpiIVbbrDUmkQ+2BfHkgf/h+vi4/N
xCWWxrvZ1iy63uvyadSJbupR0PSMR9nLbzj+/cOAi6Fb3C6dp3A3fk9u0JF3h+sg8IzDJV7v+cEi
jUfliDfFB2tzSBIpZnq8eVvVOiZCP4WmusgFiW9d+LPILH8sSWlaQ3ptxhGZQgMdtM+/7/mfgMME
PgBAdj5sm3oU+ogHKxWKcAp36GTZOFz2CYKYi7xzJaKtFopXIyFDrCLds63Y3s2RuKSr/n/8DqCW
LDaFv64eVhE6O/NgIoQzmTayrVxLdMc8s8i2cIO9PEq+iUr+bmAT48oOsKyyvvC0O3MmL/Co//0B
q50dI50SWwDZyb10TxbfKvXpX031fyKs9pLWWUIvQyI0quom5kNpHI1uk1f1vhoOoemnMZIQ+VUX
XTqIzxyNcPQMmkioS3J6rG5gK5SdumqQD1Oyr6b9LXYOsnrREvnjQfE2xrr5IQakNcG/I5GSRXdt
r4GUb4tvn8/g2U/0n3FYqystEEmfNdLIBGbPQX9dIjLyeYALE7V2THTm1IoxgEVeFItLHT0iiUJ2
cgkQcinKKgV0ejnGRYJhjNLdmHzrxePQXMKIfqgNLUcbPEFeqdbSYV59cim15ihzBkbyKHwTz5i2
9CRvYZfJfo+5m4eo/+HzyTv7dd6EXO1gYYQzpUiGFWa/nOpUBheKah/f36sxrXZortrNLNuMCWul
g/GEDPPttbKXPPmg3064l8CaGza+dLjUtDmXX76dzD9n15tLUOQU/JFpxPjoB5ZyW81HDPLO4X7Y
wVOq/Vp1lQ3wLRek/2m8/3xWl1lbXcDvYq/WfD6XuT42y2JBBnBQOhfKnF9LXoETIc5mF0QBPta3
3s/xGqKWtVUQ6RJDHbaO60+bP+ZDJI2RPz1TNNotYKz/D8/4Y3d9FXi1KRSrKpR+CTztzF14ancI
Uj2Eh0VVotq1J+cS+vbSvK5Wq402QKYui+mPq9NJ2QvX2VSn+CDtml1UuyBMLsGHzu775RWk4tQl
W+tcqsmzoMx7ufcy7dUW2pPROD/RFf18vSybYL1eTF5bCLFR7TPWKIVatUd7HpARHpTXLJpfFXVT
DCb+ZTjwKoWvKJd25blRvQ24WqClXGYNFjXLRCrbBGFz3V3os4tf4PQ0oivsZxdO6XNn29uIq+Ki
IRXyaEsdmX5cn4y4uKbfobup3N60eDB/Pp3n3jDq22DL8N/sfQn1efINhofjgBt0lF2QyC/tJxXC
dWMjjo6JYOPcRVb1xRCBLzfqhQzt4/wq4HSx94A4sbyiVyd51lOSdGaqxrV6kiRzN4lTrlQXhnkm
CG8mVESpWtPlN1a7b8gCVR2GFjPssr4LRhOh3xrFrvzhwmx+3HUA+bGO021YkVipreKYJc1jMaPo
1m7GjWtR1Fc3+Jl52rVyvxCf5f1wqQn+Eaq4kAfexFx9wVoi7bJrYgbX296zdyCBH5FiutaOqMt5
j9OiwnFhhX7sBi8xMelcjIIWKt3qFZNA0Wg1xUS5bhfsinhzvUXhLt2DUvwa+PTjd41yq2MY9fn0
nvuKID9hWJPHLkYmq7XaJn0igrrxykn2hUA5FQmzRPnHggoM7m2Y1dFp0m8PWoE2mVPVW6mcUNuq
Ajwl0u0/Hs6Cf8K7k5eJg4Hq++FoUpxWdoNNRdwEWz1rN40uvL6JLwG7lhPq/ZGpOIqt8pVAgCyl
g/dxwOamkRrA3ZaN9KkW1k2RhX+haRXvhBL1vhroPOZt9WqKaUY3SIGiHdv8FRjjJX/XM7vDwQQP
6C5cRXbi6ocotRRN/EI8KMwUAua1Hn7T68lHwNetsav8fHbP7QuiwSEybZm23hrUoxad3SVWgGXx
Rttmz9qe+29Tfgf7Ii+I6513ki/ti48pIvaRb0KutgVb0Y4qA2OCMK78Lr0TSCp9PqozW+BdhNXd
oLWAqvtM4iBLGEch7eqiOcZZ8s932rswq3PMlu1ZL2XmTg6RR4wSt3Umd3C+fT6YZb+uF+bb6Vqd
XGitNJORM11O82hlrW9Hup/Pmi8S1f880rkPQwJGvc6S/5TQ3m+BKZ4xnLBTuE/11ra+JdqlU/gP
KW09lrcRVh8Gg1gFDnO+ALcHH11Hz+holaBo6AnL/R/VCzN0/VQ/OH74eGnpnSn2LFRAiP+ysVCT
1jjXcnDqwWhjCIF0dNI2uCqlKT1gT3uMhUTluxuVTVvnmH1HaFNMubIHCFy6wxDciKraTgXChk23
NUDHTpqxAT/wNe/1WyGXO0DaDtL1qew5Jo/HVLpcplkwLx+mjysTNuoij7LGaNeyM4ku5wMlivQQ
qsq+lQwcq3879uDHBhj4vDwmtvUlGZXnf7E03kReXSpt3ep92RHZrrap9mBd3LJ/qGcfxoYP/VLT
tGl5r5aGHiJHGyqIMEuDXGznKZIeKjk6DH3zu6Af6utNfBxrfGPQj0S+UEJV22x2gxZt41byu6jy
R0XI2MMi0ZtSiKUfaLXlrrf6X2IYDmUQwHbLXsoiSFwrTHaZgttzGR2r3qDtaKgPRo3wdKlgzhAV
KW1PKcOFJolOUTK/pOHws0cxX7UQLC2SK1XYP/o5/VVMg3QhdVc+nv+c/lj+GSCFwGN/UB3I23TC
jwmlV+rcnp4ldLUzEKtBEonvtqm/2L2E8k5Of3ZcDhxNWO2haahRNNYYnAZ9+R869btupz8zS/zU
I4R7L6yGj+8LlY47jA9QoICzrNWZJMuBAWsGJe9RoQE6Zfoedcvvo16P7ixZYCZ1B/llx8yOlD3l
L3ap3CrB8NUKzJ+pyRKK26w94G8qAQ1ongZddJupc75R31RcVIv1rdap1P/QEesNEzhTPP4uTP06
zM2reTQUL43pOQe5Ee06LZL8VsUjY0yXXoZUwtpCClePg4z8tULs1EQiORsHwzXph7P9tc1QDfNz
4KTmL3MwsTCKnBzPiw49cVTo1U0txxr29kW7+XzaziWEi3ikDCEZ+IC5vtoHIWRhoZu0oEx/1S8Y
OW8Wdml+Zd6iC4xZabnF8fpCAnX2VP9PUHMFpMvkIQEbwMaqW2Ujest1jC8XxrXszQ97902IJbd6
8zyyFTaRkzCu6VjFbrhf5BxgRtMPBo8Tby+RNM6NCEwJtE8bA1trfQwakjmZuUq4UjWu4655qEZV
v7DEz5QiuCaw4EHpUwa5Z6xOvBqGZJhg9QZXPb4J9+kxp21lAVhwE0yWL11MHzfU+2irbFoUkVGp
S8bSxWZ9DazIRUVPbOGeI7odVsqhp9w9BLV+YXGczf/AA5FcIxSIUOMqGQvMEEUtie4chlK78VoA
WC9OIOKeECtcHAOrnazvLiyXjyccg30Tc7Vc5oRWfJO1ND7vcWtgtcQ1EM87608nstrBrEf2ysB9
4Ea7tFKXP3q9UmlDKgjhIg/FP71fqW2Xjg1KhX8Pl6R3kS01NouBX4qNgH9hoOfyUDgb4ERQvkXR
bLWGhngICz0EJ2bYee6io6TuOt28labirjVLwOVBK3uwMGevbeXaLdXqO8jNm24UiluVGNtogfYb
mZlLNHB1CfxhGhaRXOB8TMa6CGXNAUs/Bav0PwD0dNjoiZujxlBcASfewu8EpeHKsnfyZSSnH383
yra0LmyycxsZVT6wdJQClp7L+68h9aGWKTNYqqm6s7q7uLhQNj1zl2JsxTNKQyZExkV9+QFvDiZZ
RFbSGhoHLvmm5bZuuhH0TBEssH2Dh07lFsfxp/Vb/acUTHJMJHQURLRZbH+DyN7EHaoMoIFJntvo
ii9nzUHAiyxsceEB8hHUt8ShY0ixRgXysN69YzapTS2RzrbTxsfg6aAfEa7fspPCjZHvnPvJVy8W
GD4S9ZaoxIUnxvmLlcP7Wc2yojaGNllWT/7SHPpduWmuFrS77Y9bZfGhp8efucC5/ibpXToszy2b
t/FXX1VTM522EvEzUftyIJ4CfAc+37ofz2NaoYgFgVVBbhHUwvshRkMnSbiWN5496Xe5Hv0Yjfym
D+hDxs5xsvsrLDcuZAcfDwsyXwj5qs30yh90BjKB1nScDFw4sQAJiqR/nLuxFvufj+xMjxUFZaRh
gTDS6P0gM2CXrWIOVPh4g8lecyAJORo3xq6+q3b1hYLih4MeKiHI3QX6iaoBuJz3s1gtRQAlpINr
jQ3WWN+M9iByxaXZ6cbjpfn72LVYoqGFQmLAx7PW0Wohk1+qI+iWQ7zHnki40oOLeUS3P0CUt2Al
U9Jwy8f4sf7paJe0Zz/cLEt0U8HWCAE0gEirsWKhAtbcwEbEcJenbeQlj0urbRHTie4vCe5+WJ5g
/WWLAoMGGhpQ9Hp5dpEzJFqCN48oT8pc9Ru7HBqIDNOjZifHrImfMZ6o7y4snb+rYO8uDsLCbtEY
IaPhZHv/RfuyV9vJAZ6aldIelODt6LQ3wEEPdLRxEdT7+6Af905VeLOa3tZJVFJMTj07EqCe9RRB
ffnK5j7CzRyQaVbZuo9h28YKch5hncKbfwT7OXIJNV3gBayW09h0yXZ0wFJHuIjhbxv0PnLSXthh
xVk3eORkoUiOs1K+NrFz4/Tti5I1X+XOLLwwpXnUJM9lLl6zpkTzznZueiubPBXI/7GEnoWJY/oF
bMZWilJUFGfnLlA61Z0LxzcWFwlLadxQ9AOGAjHWnaBVx/4RgQhGHf+uu2Cxwdo6WRjupDzAErJr
JtcaS2zIamG7QkXSIa5L2ZMy4EISBJAUP1S5qjwes8dMiTdloG2UDrR+Vid/FXZ+mKbsd6+HnhWF
27mQ96XALm4A45gtDlSl3e+KNI72icivgJ3aXNKt7oVz6xqaNfta0aquYUqvOOMqXquPwi1AJQFo
Gb43DkWqPuI/japyB7cuAXdpn0xpxhAjvQUfAvJ07O/0IE08SWrHndnXD4oa0sc3Zox2hUId1sQb
KBmAa+qSejLN6Uci8I2wc3PyJhRbPb2M7mxUCLAIKl4l034IcIjGa3aWscIYgQjPTbSNiphmqRiV
ozQmkPXrgce3wAAxyGuUqoMZVyTyJzeg55q6mR4lG+CjxgYkOHwgVfptDSokhCr+OczRTwtDOlse
Hia8PKeC3T4Iq/DioQk3LRh0V+l7sbeA7W8wgtE8XHSEj2Fyfm2gt7LNUdB2uzp/FXN2n7dK4oMT
fdbLDs5GOJAFmS2g47T8amMduJWKHE2OrvWjIHypIuAHc5iWLlpamA8OrNAq7n6XRfFSIpC/GWWj
vFL6MMbzzdEo2OjGBp/KZIMPldfmBRKXsYmbTlFc6eBbPCucvzriVZjiWQqCoyYXpT8F0W05ovjf
lp0PA9OX29+pkDeIB20RIt2Zptip05d0lB7MIPArs7tJou4qVPdxUt9WQ3JL4foei5aHVh1cB9ug
Rl3MLlLpNVRL62DqtePmao3zjhkCjazqvwp5uosccWzL/NVwuk2sFOahao38Xi5acyNMgKN1rb6a
SG67jjzstTptwVJ2vW9KGu6QFVmA2oSYKQeUK+2+8AfZsUA1HfCmQH0ra340KV82abpvpWUe0zl7
7uxxS0acuVkjjpZdbLO66V25tzaZyb+NoUe4ETm03KS1Oynx77wWWNywaLgTwl3VmY+jnuxKUTps
IjDDY8rXK1XnvkmNym0wq91Kkhz7Q1QoX/UAqLqD8eR3QL+Zl8ei2LZTE9EzhSWZReVX0at7IzMM
DzGwbjtGjoaNjpF4YW542QiAAv2NbSsDMk4tion2qVigWXgI+VVl7dE/I/37alN6rud+lw3KA/gz
isQVbJU01Dg4LBnbIErz10YZAsfInR9pOQk/naeHfjJfx76h1SHKHzJ2VLOW3ndqvDGs8hDiJyQp
+zrCWXlK90FjHDAW2Y5TcR2G+n0pYzdXzuavPhzwOWtwjHK2igmLNqpe9Ky6CYCq+82I2Rn0cjeZ
0F9L8xszEbuoaXdjadyGGsPUnAOo6y1mWNu5heJS4ajU5AXmKYjhCaMEB2jrqNr38zOCtB5uZPJG
m5GHlfXala1iF1bSSech1yoyRkkBjmLi1ppxFi96DammyRhvjLBSPV3GRVWKkoYSnZmitvWsZEJy
dRzSXGDlCH2V02OiaqhqK7HsVmqIWHHfP5l263Amm7sxkZ6SiQdLFld/1cF0lavy4JpCvREji3gQ
1xqqNaPDApfvIAVQ7NGv6/YlrfnyGHoErtIlkddlw6mNJega01+Nw2rD5uaXkKuHoVe51hHVcuvE
QU71JdbIbzt907VPQ8i9MKs/k3H4aiT9QbHK/RgCmePYfZjx3qIkFtwHXfZQBe1rbce3cxbulCg6
Cdx5Rt2+i8bBVbRhk5WkYTyy+JN+5jhRgU14NDJc8DQUwjwH71DXbloZ08MEK9g4Ud2uKrH5w8dJ
jYK9qYXXjlQ96pNCo0zeUJvby2qWeg3YfSux7vO8Q9Ks0KESFLfj9GOMgfiZTmzdUiLSPUu1ril7
VC47496K8FTs2l9iknbGWF2HOj9ySrtvFmtxmK0Xo1cPcq7VXm4z75aebSozfCmUCHdQ6UfRz/sy
s7vjhBb6dta6+8HQXwZLfsQU9atpRrQyYneqW4QvafwG+tEZn7uMGm027Qx8/BiftEWc98eCktf7
bBfY4aEzxkcyk1MlVzc5Rl+9HG7zQH0OpiT0S1HN2JTGpS8sa5vaxSGogr0lBzsrs+KtPA6Th6Wi
5DtBfyMKc1Om3JSibupDGU2Zr9sdxfQB5aEpeBFN9Yi1WuGbluRaKBS448I8gVrAYZTbxj7qrOhQ
xaXhz232S2+Tn22I348ux3upln+mOhaLiVInOCoXmAba08swlc0OS1b8Q2IwlF2ralsISjdjUG4N
Tsi9IddfgiLdOn0cuCaIAwy1EOY2g8rrF4entoH6lqCeOHFwz0n5OzK6n00/1BtnjOs9wnUcijK0
h8T21dC+ltphM86g2VvHcJvRxlmyx+a6T4PMnxLufmMsbjoJL8CCDeXZSfC9wiLIr7KiuLEyufAq
sNReLdunIaBMWsxz5DlTqeKVFu9gfsSuVcmbJmqOydCYLpX9wnOS8VZV0KIXTe87kvIgB+qBCtaI
Fkf/qMUxOfgf58BmOji4KPoFput11pAzAn6Ek+naJux7p3s2gq528YPaBji/TkZDDlLVqPxQvElk
Usokvos0uaasqZER4UJ2R053jAacfzTkWLeFMoZ3daCG+OLI5WZK6pcAcvQuy2oZqS3zS53oXpma
+zB36CP0P/Rc+xJY4XWjNZuwbPwsxnYx5fRRRHe0x5n6wWhez9pwh9bwddLmh6SasPlqHFBKqR1/
zYsep1MhG/sGoYZTMqeyH5Wj5It6nPdx2D/UJfmOGc60J6qDkaTZ1k5Ftsdf4VuXkBVLiKLd4cBZ
+ljwXis6Kl9hxcVfGUpzSsbE9PD3S77mSSRzvSaSGycahtOi2bUORNNImqIrOdJf5kI9xiZIH6Or
n/KkLHA4y+4nJVV9KZ6HXdva5ckY4dfM5KTHQNX2amDcV610MKc0OvHIwYkq7q9hP23iYvo6Bvil
DVH3kFj9ToVq7yeBMLzIaO5Zx09xiBtOmch/IU1COUDufuNEeyoc+yZWSxUJ9uA1K83KnSniT7HT
08mOJbaG/BoO2s1gmxtQFA9zJu95ezTebIjHKnB2k52iBgzEwR0H5Vczw26aeA+5mQ1IhbKla7VG
i/0178k54SEgFwMXJuLpy9ajVEvngppWPx/KRBV7oFcbdEDuM1X5FhaABxe0bdDfR8LmVnU2csR3
XNhWeoEDWF/tsOOpoJ+r88GSLC9pnW2o4dUIcShP8fXWqy+ZZu8zGnFekhW6ZyiOG4Yx8tpRjydg
82A20wnyA1bK1lOUm1teiBxu+T3lHFClQTvAXUNpx7Jv+0jcwgGku2WoXyxtxqLV3kdl+aBq+KYE
cjrthY2fqj1nt8kQP9VlcwCx8DWT6ntDxcd60NC/taP9wNvPF6nYGUPDuzuun2Wu7Ks8Tvvr0YDx
kSqG74i+9SUpxleOzARKL5dbrshuX0q7vtE2WjTem5n+0kYDMtfKbWGJuKK1BizdNoXtpTSK92PR
234/mOm2Vivy7LrfayP+0phnyndZneIZR/lQs82/+irapoP61Pd65ck29nuj3T6hbWP5fcDRmow1
75YwClyrNgOy4pRuTAGVNu2gqrJ3S1zL3Z6WykbuipcxMK5sC/dtmZA5Uq5VqED4suaHaBjrOwzD
sc4MdXtrdCxaTUU+CYfg6SaJMZfjmRhuM1XmTRGboedo8XURKlul0q/01vYmo94htbLB9pz9ZnsR
L4hMaQ8Kk2noveXHANPNECdoPrE65b+kuFHAopunDBZdXUrqfSSP2jGyUuMOg8bYh64iTFy1h10S
9VfqEOzkMKx9WhvzVSPbd7HFo03gIS0w6zWyfdc02q4VJUa0EQmZmYHZbZ0u9dpQjSrXkKT0NjKn
30LgThFNhadE5XMy1OJkO+aT0LTElSf7N54tnlXnkmeJnCRTio/9kP/IBLmJNOW7SlPKq7Lpw5NO
bv0FptqSuWG9ylkrlcE+NfTtYApAPXqjbCRD9RF729l6eAhDNXZVSNaY7b3SxpM2EdsyMzkRZ6VA
6rae68OkZprXhdH3SsoxGe1BrBbC+EXybG/mbnmyQyj05MC6VRI28DhNvogB9dta9K00+q1Qp4dB
7bbY3GMrNkfHotS0Q9XHvh034yYOE8kvlfGhrm1zmyc5rwS2iBdrKLGFen2ljP1DESK6oVRXeIrc
TXANC1EnV8M0lDy0lJ0kwd6cavzTRkopB81pBlJacaeoNYTDSp6OaUA/vwQij6x4senmAtvC2fhZ
orieKtFjp6TbMUy/wwsjgywzXonhTZXzzAh4QyzN3Vt6lwNHOnBBJTVPdmg8xuXiAW0G+uOkUOhP
Lelew2+1k7RdaDuVK+kDlQcTihovozz7zoEN5A+NSH8yjdQfEwcTsHRy9nkfW6WLmJtyn9aBAfAx
T0L5mFvdfzF3bs1pW1sc/yqd846q++VMmwcbX2M7TnNp2hfGsakQSAiEAEmf/vy2LrYEjpsZac7s
/dCZlATQYu11/a/1X7xf66PJ7cqcmCdqVvjMmQerxyInwT/19k4BHSjZGwl8nqtX3lrXzvfLeA55
qjvNtu5dtDIvtrPRdRG7PEWQ2eNkNdfOYFJ3zrYTLbu0drPrtQteIra9i6Wqn3j7EXkDnnAcrkjo
nBySaUuNwOwmNsTms38mPvTbTvqYThzjLNRT62zvba/gAeYH2CTMatqb7HxVrBIIUDdwT4K3WGmr
zyM3+baOEgu6Nf2Lug8/eYH3tDCs/Ha9XGinvrsr/pxsR+r9HLKrz7GjJufFKNJZcLPHWAFeu8lT
g6+3zO5AT55n/gaudMZA3fX9yIcOoVhcaAuaAPb2am/sr9219z6LtveLhfdRnS9u1pv0SszVmo5x
EbBSYxYWt0G0HnsiV7GSzD7Vw+BLmhTn4YpIYLb4096o3yPP+jZjbGATE1CuJmN3h0vYw9+t7u9o
Dd/bE/8ve+t/taJwvCOaSUfhH87Sxpvbfvzdo+x76njM3JDr5ifRxP+yYiT7ZGH4X0ameWXuZvez
Oa1c05nPLnzLdO6drTE5CeLdZ3Vjj9jZH+nvl9RkWWQKE/XWwAjZC35Qb1xQUTsr4vw6G21xZpMl
++aX2XidY+Sc8HpbhDj6kbjIbBHJbnaGcQ9LOlnOHnS9uhmvRvmluo79q3zkTIOcfdk7J1qebmbp
OIlzdkDsDVLFfUHAmPu3+XrxxMW605fB51XkfY+KAh4uGI4nuX+me8FHnSJUseD9zSJJbwuATScb
dq16s+1VTN07VIt7dbTWLsyVYDFf6LfbCVvJ1Pk/LhvqcMNjX998VVkoYG1SII6RO2Urt21HF8Yq
/TtZ75ITzMJYZ9t3oq7vVtvkzsbVr+0l/K8wum4eA83/MIrtGyBin3V38WEJyfGpWhRfWBV+Oyow
3IF9l0WrcTixL2It/ZRTHtxvw6+ak5zngXExwjCm0KruVRfPql3sFsZlMJvfpURAGaA5AvOSP9iE
8rnwzNmpmkMSumeeeIsFneSjL1rqXkRr61vKkP6YOsIePlH3OrLtEDAD4+/FThv7ouewxn7OkwXz
faFL3De601fhmZ6F4VkGICVdba52/sw82WThw2KH7q9340ma3wDT+GD7mw+psEpzyJOXaUIKycUu
AiM58Wb726XqAbYtJruTAKJWhrZXiX4+t6yvVCpdHBJk3dFMhdt17p0HmQmzFDjEcz26p+Z6yQ45
1jrY+f3Izf4IZsGXiRuObejrT/ZzBr9jn7IZRWrohKmKWMYNiaI7jpI0GO8zigfLYrK8wWXY17kX
m2SovvclmrgY4kSjZYd/puWYa/aZT7OSbxv+WXhrAifKxMWfOrvwlstoyjKGr/PFBt6rdBuz/8ka
0VCNszPNCMJLCojeqa8DUdHSxbXqri4ybst6G6P2FGAL4uMFG+dm9jqCxncUjf04M07M0LU+qkX2
uCFyvtJH1jfTWi1PVmaG6s62WnGSptrq22Y3X58FHn6MuGJ/Zu5ISAMXXNJSHZ0G+vp8A9U1mzQz
uHP1G3sWXywnDOxPgmAyzcLgjMYawHVvlMankeCetRN18w/J9PU6XaCWure4YTjyTPXiMeQfOv9l
kvYuCTQgt6zwHsfqLqVVS6XxNISnepxGE4CIwX26dr9vFsH80iD/T3PQdJQusxNnqz/AXPz3LpiT
IM9pvFO5zDSHJG4ewWec5A9zL73N7fRjYhbqJdXyXMChdicMRxJrmVRfoLOJTndFNhNx6KVnZJOz
LJ9dZtBk5gnk6Wwp3t4uzRHAD1Wd3aU2DOK5Os//8pauemVZ8VlhkVQUES1+NQRHOxHrItIYEBeU
3d/9aJWdB05C19Cb040q9Mk4WcMjaO9HxSdzNbqxgSrAJx5Sc3X25nvLmEwuqRwTKxlhfDrT4ic/
0e4cfpW/2Gjgv2eg1T8PTLicoQlOABsZp1mhYx+y9xvd3z8Vo/XYXfs1Seyvj9l//Wl8XzVENu9+
48+P8SpPAn+WHvzx3YfVdPkpTabT9PZh9Zv4p89/9V33j/zL+p3HD+lD5w/wigdp/nE7TfI/pptt
mL79avUd+Irije7jYJl+jo/e4qf+UvlsP3yjX6bl9/qcr6a//+fhKQqW42CD7XhM6YpVr109/f4f
+tF09ZlsbbWZnr9Z+VBvvlH4wMNvn/gIy1Ys0FIkbuDhxAEoEMZLv37ZU2iX6jT8APiXp/rAllB/
JIu3H7MRefWzP3/zjkw7T/DIIC79nT+mfhAv25IQDbpfjz7sWAQHb9CSgKV4IAkIEaB8EIdWa0sC
riImQ+jHm7UEeJnP+/9L4N+UAdjWz0ni8I1aonAU0SVn2g4jIg6ybYnCUxgSsGADoEZRHnRFPlHY
Krpc/UgH2nWsFG+IwlIgJRCjPyyiFYfr1xKFZio0a1XGJ6SUAfwDrlh9+TMX400Z2JYLsTjTUeVB
wdoy0BWWUYKoRVDVkU4dWA9FExNCDgOYVm9hWDYLyUyxa6stBRVFwT5SApLu8fESNkPpYvKk58Pb
+AEQ0wLX0vzUbRnoCngXxujEHJZ8FkHcBjHL3lMGlgKmxuI6dH9/bgGiwYlWdkLYTPlEINRAQBV7
isBWgDaJdRogrNq/P3fABkwJRF66h29MANubB3h8qnUqELLa4nXtoaeAfXWIlni9PFJqApehnIzu
qQkWmkDlnhWfrxkEIgU8Jk325tXq9kkXNKHJ/S+FpbB81mC2t7aNXa3QsA9g19jwU+mfhDIYwDBY
CnNTGFmXkcq2YdAVMU1AIAk/ZHmksw9VJgXkrrd1cBTTYr8/1J7Pz9oSBVcC9wF0ufGg8l4JfsPe
1oH+H1mEC3ukOEcpFUutLYdMoj5yagVF2Cqm65NHmGSXJa1FnUF38whXcW1ybwCntSQkzS41V2xq
660VrBDE4rKcozxHgRSIcN0Ra9CqI6lWkPAMIAqWiQsasDpW6GoFPsOExUUDBSynDJjxqYKbPjfD
Ufixxa/dcRnYSbHH3agGIVCEyjBL5jbLeHqIIgO7lXUsw9FVYHoI8lGvMsWSPbzIp9QhHp6xLYIG
ER+I05WBizelJd5kVQzOy3kVmBIYwl8ylIy3bFKHQ1GI8QcBEa8No3xZVl2P9vr7S1uBXA+PSRe5
PN1oGn/J2iWGh8RwlDjS5liDVJxE/iRKDtU5cBKqQqFWd2DQlvVmiKnM3jEDazOpPAlGhFY0rWkK
fEJM1daXTyYL2VQcIHQa4PE9lnWyuqG++d3bIOIEwXzJQldJVcAdpBJPcY31xoRE5cERtDTBUxgg
17X6Nf6CtGm2NYTLdMgwKcrXKWZXFKgDTUGN0QgpYya+2xCNGdJsnhB3WF+JAxmoCpt+2ZIpVp9h
e2QyDKWTZBHWEPECZdiSYOe1KyH0gH3gUA1KaxbMQe6CcIvUXCoZdE2jJ9QABgBWs1an+kAJ1UFs
8u3tJOm8OA5GoWMa0QOVlJp4SUo9KHOo/gEj5VexhkDQEpSnqwfIgIKceF3aKEmQLvVWAENlWQEl
g0rZjyJFCCwFax55hZw2UWyC7i0D1wUvTN2kkgH2vxUmlL5RVBsEV5hkMngOGI0hAkYmHOASMH6k
CWy+csUufumkUHlHbwAUi62wfU4wtlYG4cAqAuhhGhXvWGNcxI4jyRSiEoXjDJI+QS1BrPQquqs0
jo6tU4qUUwaM1fc3jiDcKCiC4qp/8K5xdBXWx8KdzbqO6sjnK5/tgyDQ6GklbYVly3SAQWuUp1tp
IpmCFZS2biOMKlSVMGqqix596s8EDhb4LgBO1Q9/kEgQRAN3QUyNGZHzimDHKo3tJwogXtBl2Ucy
YO2LxwIk+S5FnUyJ5XI9r4SlkE8bDlusqitBoNgNHETvWixllFEByiC6f9gAnJElapQOXr8LmuI6
vKI50gbRPwsDfhPtyJIolaVp3QzCo8bGpjOxj7M60t6FQeIFZsCpKAJsrU7nLngKSydM4hL5QqZn
Hyl2U/U2CCRSBKIsSyrPkVEEQsV8iIRVtmcpDOATBHDBoUvdoL27kYKmKg56wm7zF6spZRTd2O1+
7tEBygaGq04tu6LwFPSEYn/9olpnMBIGTWJFae+7YcJN4MG98GwMW84SW4npYGtaXZOTFx1fwwr6
aAWYaBYqUXV7CRBboiC3ssnD6WDXLWxpXecA8D9sBQxNOntAK4t56EHpkaMRdgOMlbQ9ARq0yoP7
aAVZBREEK3DrK3DkPEysKgG1lOpQRpP9I2qiSQeqV1oQnfCBpq3oARFIVXZIQgspduf3tpDQUwsA
Qx0vdp0FMiC0okEl+BHkdJjuEJeAhIkFvXZdZTjQA2ryNCbYcf9iOeUUxSAdfPCOIEntV2MHvATx
tC4GyZ6TTzlFYQ2hFaJ5TdzctG4PrYPDVmfEIaVpFHMT3hDWgVk0bGMzN3HgHrCQ4IEZJqiNh6yi
8OqKUB9PaTM+yGCtxk7f8nSNhEv4ZHn40dqESIv0AsM7gM/wcJh4jVfx8uRaQIENCLRqJJisWsHO
5AFEAdgHAkeyiPJ0Q0nsJfPovNaMq0srCgFr7h9JMMss6LO7hhL3abm66FjIGEKIGHKQaRrYQRi4
bZCeuJ9WdkWjgg35tqCyfjYecvrNOtDvYygZrqI2Dxz6ZYiqJQqRaLIYXSy4l1wU9TRDP1EI/kyR
XVTWgRvQFgWQWBFAuFQhqiPjBRHw+frq9hMF87ZAP+0a93IQSdC+IuKEClfWPIPgfwALqQP8ESQd
z6rfVgeNroaDp6jHuOTLN9lKPYAMTDF8jiGsVP5ID5jdYj+hhAWH52q1YKTr6SttxkUMiEzFzEx5
jgwD6zqoPbz0NeR0F3VZoJ9hsMggHEDj1aUgaeleCkYo2M5kv5hQGUVhGYI6qb9W2BoLgRnZK083
xSCuhsxEMx1ZcbLgpft3sxizY5KMSauX5KGtDqrCdRHuVNq2pqBY76kHlujhEiwKsqHWw4sokpVG
NDQr9ZB1xgwYVP/KAxaSCQqY2erqSzepoHMD0IX526ZGX5V7ZHSZQ6gD+CZIapsc8yiKxGDoWE8p
ZVDW6IcoxoEJxMaCjCvPQdhAIUoAaYEUVy9XtlgydShTzf6isBV21+gQdtWt7K7DBPRAHZv+bjNJ
IJ8omkAKpHtvU0lX0ysZnGub2G1fuDgTGBeNBjMnb4O3rhf2C6SwmFCh0vGuTsd50MkBZIydoIjZ
BBcyBlIkm0MkGawRo9vdtHC7WkEJApQxAEIJwfXgBEuL2T+YZP8XG+XLBYilOnQdqOjk2C7z6vIO
IBp8496BFBcCvHiTW3TjKSED6i/EENUnSeYuROFlAAuJHojpOpaCVufgLjCACEKmHMdprIaUZsFT
+48XMGnBXC7DuT+IKcnGaVw0k1lyrvIQWjFAGUaggSzamyDFytPVCraaCD5JSvm1K5EVAgP+fwAj
QYgAUWhTrj4wlBrtC6II/EX5SRIaCbHstbehFOUoooNaHboxJYZSbBzW1CbzlLSNReI5RHhN3ABU
tFlf0lUHl0SDmXWdkLI6EmOLB8BA0PRWWRaKA6me9kAvVOAgEJigG9XLsuoFwxK9r4gtVniIrbK1
TcQktmoz9P/ZqetQ1a31QlJRMM8/hMVk4RW9zqatdZCM0/AVoEKjhiNJaDHrCmq/bItSrVgwXFtM
DE9HHQBVUsrlalRHVgfKt+x9MyhXMmCATXy1bM2eWWIJQNiNf5WvIFEnXVr/xJPaDLv3AZXXUMHu
zWDLA/AhuhmN86isknwXBFrvAbSCJp8YUeL3bt0MsQoJfl8TyvLyI2R6+KYwxbRM78c3qdKxb1g0
yNpPj8fUxMSSVgUqMj19PcY9SEtPpRSlm+w3KE83hKJ2D4IUEdSeUs66NXmWN8C0Jikn8yU6O6yr
p+3mWbT0dA1PSpfj5y/DT+jMM7PL6SwIn0ril2C6abHH/OtfaChKjt+gResCYL7z9wQNTPXOL7Qw
7zojjOWCo9aLzcKj8mPqf14/3/Endz6reajmf14G0+QheZzBPiuYcupvefcQwRpzFyfp7JfxdBk9
JItfjklZxEYyVaQOL9/sgM2mZQ7e+qDqrX/5e/oQPiyfmverGXBEXU8Yvb4fcsobJA/hG89T+zNh
eXt/2AMk9XxY/WTxP83HNm/dejjR/e37eS+f8yneprNpsvzBBwKq0sUOzrc/8DVdet6ydaxhDc/P
a/+se3vE33gMpw/Ju/8BAAD//w==</cx:binary>
              </cx:geoCache>
            </cx:geography>
          </cx:layoutPr>
          <cx:valueColors>
            <cx:midColor>
              <a:schemeClr val="accent6">
                <a:lumMod val="50000"/>
              </a:schemeClr>
            </cx:midColor>
            <cx:maxColor>
              <a:schemeClr val="accent6">
                <a:lumMod val="60000"/>
                <a:lumOff val="40000"/>
              </a:schemeClr>
            </cx:maxColor>
          </cx:valueColors>
          <cx:valueColorPositions count="3"/>
        </cx:series>
      </cx:plotAreaRegion>
    </cx:plotArea>
  </cx:chart>
  <cx:spPr>
    <a:solidFill>
      <a:sysClr val="window" lastClr="FFFFFF"/>
    </a:solidFill>
    <a:ln w="12700">
      <a:solidFill>
        <a:sysClr val="windowText" lastClr="000000"/>
      </a:solidFill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EFB4F566-5F81-4431-A277-A64E0F978971}">
          <cx:dataId val="0"/>
          <cx:layoutPr>
            <cx:geography cultureLanguage="en-US" cultureRegion="DK" attribution="Powered by Bing">
              <cx:geoCache provider="{E9337A44-BEBE-4D9F-B70C-5C5E7DAFC167}">
                <cx:binary>1H3ZcttI0u6rOHz9Q13YgYnpiWgAXLRatmS72zcISqKx7zsf4LzJ+Z+h7/vFzgeRlIgSKEoGJ+KA
EzEdNs2srPoqs3KrrH/f1/+695eL9EMd+GH2r/v69492nsf/+u237N5eBovsJHDu0yiLfuYn91Hw
W/Tzp3O//O0hXVROaP3GEVb47d5epPmy/viff4OatYwuovtF7kTh52KZNl+WWeHn2Svf9X71YfEQ
OKHhZHnq3Ofc7x/PlxgDf/Ww/PhhGeZO3tw28fL3j91/9/HDbzS5F0N/8MFdXjzgx6J4Iog8J8ui
oq4/Hz/4UWhtvmbJiSQKsqwI8tPX67GvFgF+/szTh/MoCIrwdd4eOVs8PKTLLMP8Hv/bT6Qzqd8/
fllaWM4P0c8PN1GR28s0/GAsw2CReh9fWadnnu6jIsxbKFoyv398+q2TRfr6Kz1ql8M4f1y/37ow
/uff1F9gRam/2UGaXv5DX72YwB/+HaDO/CJ8OC7SkqhIhJekNZRKF2nuhBclThHJBmh1O/Ya6R2m
PlwWoXPvxAsfe3D7r3r3Yj/e+0lRqOuL2MkX/odn9J+A6/xLCMd+mqOC/uKf/83++fvVNX2nfMsn
nCgKkiRI5PHDdlEnJ4C7lX1uO+ga7jcw0g/u9ocdgH7/eBWlub2V2Q2gL0V3++NRYfaH7y/Tf/4+
sqwqoihCWLtoQUY5lhUlcY0lAZi72njLyXABXc+IokNB+i7p7CU4KpjnkX/3z//ivDnm2SuzisRy
W40Mlbt79rInMsu3py8F84YTCp1X2OqX1H4yFMgb1ftjufAX7XHU+Rp6t5/IqID9I8uWYXZcXDlJ
lFVJEp+Mph1c1ROVEI6VyfZbSvWu+RmKbi+VDnrvs6p66Y0KZw1KGsZzmvnL8pho44SVCWHZrvQC
ZUFQJJ5nN3tA2o65PmB3uRmK9Su0KMTfdgy/Qm+EiN+9bqO+054SW4dIkTmlCzfLnQhEUbAPuCeZ
3z2a10t61xwH6hd0KJjfcTTvYWxcODv+8Z0lWZSJwisbt1juHM3Kidq6zDK3VeHYDB201wwNBruX
DIX1s3N0c9A11noJjgvrRWtuF/F2wXv9znfLtMwTXlSgwx8/Lz1jGGk8UcTtoBsVvmFlMMz9dCic
3yPT/QRHhfO8dB6iMn09nvRunCVBYGVOwnndfl54V7C1OaLif48f2uzecDQU7u3MKDq/DvcegqOC
W4vS0I78YCthxxFrxLIEkVM3cMPO3jHDWeFEJlKLNrZBR3lvWMk2YYrM++XI5nZWL0n9Otr7aY4K
cCNdWP/8nW6X/jh4i6qiCJDxtfy+EG+JF2Gqb7U8dWZvGKKk8t1edT+ZX4e7n96ooJ5Yy4eFf1yk
ZUnhYG2/gJhVETgTVArbNQdDoe2l8uvI9pIbFbDni9bsvotS67jgSgrPK4Tle8WYPYFW5yWOh0m+
q7afmRmK815KFNaHYmN76YwK5El25y6PjXCbkFDk1l9uP10pVpCR5Ii8jXETQgG9YWgoyv1k+iF+
U96xn+CosD5bBMEyvSusfCtbxziX5RNWIpJAYFs/foSOHaaeyDyvSjxh19/SSY1nnoYivpcSBfrb
gmR7qY0K8ekiPG6+EfUEKChQFHnjRNGyDahZVnoKnGAv7Crxw+z05zI2v6OAfE9oZENhZOCVKbyT
o0azpRO4xwqrCAh27HpL5IRIiiIp0gvE1jwMFc7popcOhaiOzZKiImBTB7A3kbyH2sjQ9bIjhz9Q
6MOyhKNC1+yJKkoyp7Yh7a4w1svhsL6gQUF6yIqaLl5QGBeM6fIB+cXjW8kqS0Qib9NLL2KWgsoC
VJFKLk6fuRkM7V5SFMLviFzuZ298mKNsz1lsJeoYdpR4gsoPTlKFTQFXNycBOwr1W+zmO8SxqWj1
49I+8nQU4PsoUbi/6/htN1MfzVHhfh75DygKPS7ogqIKqsJuglrdIKZ6gsJMIqjStjwT5tauCt8w
NBTxfjID4O4nOCqs/1jcLcN0cWQJJ4IgcQK/SSJ3lTrARnZCkreOEqFMsS1HQ9HeQ2cA3Hsojgrv
jf70MhTnHlnCYXAT9qlaqKvWUViA+myJVXpP8tRZ8zMU8s7kKGIU7u89zfewOCrs58hUZMdPTykK
BF3apqe6YZEWdwREWFagpPyJFwqmtdrvtTP6feZ9hH4d730UR4X1kyjYizLcnqa9y/rO7LOMyAiL
8t2thUbJOYGcI6zNyRTeHX6GYv4aMQr3t0XBXiM4Ktg/tU7asd1tVZVRN4J01OOHDqjw0Ok4yym8
14w8X115t1zTBChc32OV06RGhejT1syOfpFGQRWJzLdZxt0QGYcQGS+qgtLnc7fHYMvI0SS4hxiF
9K+c1D1UxwV6gbtlx45oy8hH8pyytzqs/RoXM7aHxbo6bLrmZDDevWQGIN1Lb1wYLxZtNI25dB7y
n81Rz2jxhONFJJ75jY/V9bZxG1JAaFwV2+D4rps97XI0GPNXyVHYv0efv87nqDbBDOuPK7lHPrFl
EeViuCS5PrApCw0WOZxv7Ixt1W93E2w5Gor+HjoU7O9Q7nsIjgtuf/GQIROwXfJjGOTiiSzIAocS
73XmmRJ2VPTDN2NFljrOZxtWBuPcT2cAzv0ER4ZzhAvvxy7vxgU7DiUnL+SZV0VV5LgXAK95GA5w
L50hAPcSHBfA6bI8shSLsL9kgWyqS2CGdY3yNpbKKS34u0f2rOVjMMI9RCh4D6U3+/gYFaCXi9RZ
WMv0pxulD9s1PoZ6lk4kXmZlSdzYYt1KEqS7VF7FJUu4YevPduy1+d1hayjOrxGj8H5b2OQ1gqNC
f5Y6d8cvQcH1WJbA1npCtivRrIo9AR+8i/iWlaFg76FD4fwe+2uzRhRj48K58B8LfY8dS8ElDLSm
YAW23+RmTxQZ37AyjfUOO9SyvjteNttPi8L8oC7fT2lUYF9E/vq2/ytr+c7gN3BGiyGCRFb3eGaR
5RAFHpfrusK8YWEotv1k3glrP5FRITpf/BcuviNYghSVzAkv0tSIeyuo6t0U9FLm9RMvQ8HdR6gf
3jfVcO8jOTKw/SxEI6E35RDeKcfiCVxiFVdhe2uQkLQkrCzwaGnSFef5YsPSwNZRe+hQiL/jbN5D
cFx4PxYY5sujWt8IjqBDCbJXvXdl1RPgL3C4Ir/5UOp7vmVpsIzvIUQjjpPqLXXB+/gaGd5+hiqz
I9+elE4Ijzs5bUhk6091rW6pvZCFAOkaccogmy+3PA1HfA8lGvK3N4fby9zIYE+P3LkGMo7Dm4V5
vUb8RXxM4HEhnqMzW/Nly8hwnHuoDMG4h9zY8A2PXDwqnbC8rMLy3oh0N2GNLiYyoqKssjXUqKwW
cG4ZOgLQPWRopN+swPt4GhXO3xAnw7Ie/0IAbtC1BnkXZBa3OwhwVmgPa4eNoQjvJ0WhfMiB3k9o
VAjP0Wbnv9ASElFsUealTTiUcqTRGhLVJyoO6Kfje+29r8OhTywNxXofIQrp95jg29WiWBsX5C7M
sfTI6hsVgyI6RPLKNsbdiZ2gwxx6HeCexzZMSvvZW5aodX0lqLOnUHQPIQryt0W+53uIjQrt83/+
to6cxBLarq4Q7T2WGNvWneB6T9etfuRjKLx9RChoD+ntPhKjAhRtTLN8eZdG2/U9TgIL1YAoJZI2
bQ66Gls5kVhRhfG90ef0vfcnlobiu48QhfFbr9buIzcyvNPjN31FK19cuYS1tf5QyloRBLQXk2gb
O3pkZDjGfWR+GeE+YuPC95+/3SVzu1j8N4pJUDGC23ibqu5u7BsBUE7l8B0SWo8fSmHjhsQOX4NR
f40aDf47wiWvkR3VNjj1sAEYLUXr6qMe161frRLEwTey3t0E6gmLrt3oELqpK6M1+y5XQ7fAK7To
DfBGD/sViqPCHjYJLmge+xIP2v+ilIgTpY3R/SJk1obEZXT33hoSa/dLj+KWF2sZDgV8LyUa7rfL
+16So8L7NLOht7bLfgz7DVgTNPFG7KRzlEPHo1csXtXgqX4Zaw6GAtxL5dfB7SU3KmAvFqG1PH49
gorYNrT05lmUbnEZCv1lmHIimgz2HuNPLA0Fex8hCu+N//WmFPY+kuPCfOkeu/WvqPLQzdvL84iV
7Ga3UGeE3qEsLz2/grUbPbto2XlTOr0/gkL9vh/dvW9sUL8eGZBB6VjH1MrSCfrvS6oibLIWXSQV
hEHRAbZVzusPFRS7WLb8DBbbPioUqm/1p3s5GhfGDbIZTettpf+FF3LaJ3JQ4b1G86W5RUQUD9Ll
JhddjgbD/So5Gve3G16vszmqPYC7eA9L/yeeQTymrKOZIHq9wtHqhs7alpEqbGx5c3jTHUKfmRmK
/F5KFOjvOaD30hwX4AhcHfeerYSKfqHt+7s5g7tWt9Ke0ILCb5uI0k715SM/g/Huo0Jh/bY8Ry8/
o0IY83x4cIs0O6ZES+1zowLHtT26Hz9dOwzPjaInPwqCn4Oou3bYE0tDcd5HiIL6rWf4PnKjw/vo
16lF9P1FC5sX7hVBlFQRFMg4jS9YOAa6L8lQ2L5HZbf4viQ4KnS/Ld3lka/KIzICUeafCwJ3PCrE
QHmUlQnq9jksKlbyyM5QnPuIDEC5j9yoML5qjl9UBE2s4AWVTTqj62y1YRJVliS8k0XJ8SMjQ+Fd
T4eiMgDfXnrjAhhV/Xl57EJvDr1NODyo8BTq2pFjlI/JkoxsFker6sXykRUKnrU2742+9odGrvrp
9MO8N0Syh8qowP0EDyrdylHvCv7CXY32bnT/G3YQXvQ24JGsfH4ZevcsfmRnKLp9RCho32pj9ZEa
Gb4ZHq5Hn9sjY8ziSXf0LOkNkOB6XdteEAr8ydzuYrxhaTjO/YQorA/VEX166CczKpy/tNnmo3tN
EivjWYVeWwuSTHBTXpDpFqEbToaC20+GgvatYtxPbFwAL+8c/6hSLJ3gaQVORaPX9RncNbPUEwVV
v7httWkB3VZ470rxl0d+BqPcR4UCGX5Qbh98fKGXn3EhjEJeD/UD+A9z4+H5o6N6TrhppRI8Hsv3
5h4V3KoVUMq9bUJFP0/45QVvg5E/RJHaBW8W9UN0R7cnUCN6VLlvH8uRFFQLPacdKdtbhVJHmeiT
ad6Re6xvy9Ex8O+hQ6F+6Oxu92UPlXFhHGUeVPtRa8VQRYL+Bm3Kcg0iFQrDjWncwONQHEop9Q0r
g8Htp/NecPupjAvcojXLjv4SpcJyIituH7TqJi1QKgT5xlN29GMcX7a8DIZ3DyEK33dcx9nH2riw
/ufv/8br0cAaNdzPpb27yhpQo+qTQ28ESpA3rAxGup/OAKD7CY4K55tFcOQspAhjG11qhG3tLqWu
0aUdz7E8xkS3+avdI3nNz1Coe6nQQGPYt3Q86KU1Lowd31seO7CNCm48pITXlDZxk67eVlFjhHt1
/Lbls0q1M7nZsjQY6T2EfhXsPeTGhbf3GEA5PuIErZ1RvL2noYmKfJWCWt9NoIxG/JmpwZjvJfWr
qO8lOCrcvyGhYDvtA7RtsW+2PUWPEQlHfIWgRyi87r4oKaQdd/RQ/rktJ6JqBruMDYX/VWrUDnhb
vOVViqPaAjeec9zmsCgWlUTkoLfXsbqnuXqCyDiHiqLNBU26puiRnaF49xGhYH5rQKWP1Ljw9XEF
xj/2MyuIlrEckFx/uic58pc8nDMBLvZWoaxv5NxsWBkMbz8dCuFDwZM93IwL3MhP4VJsl/kYehsv
XqLCBBGwzZndjYu3ly1ZHNtkWwdKXba8WTM0GOFeMu8FuJfIyPAFvMdFV+BR2k2goR8/VHE3cpfI
ieCq1XNhQsfVisDOcGxfEnk3si9JjAvXfFmGRzW3RFzCUNqHzjaRku6p296fU2S8ckm/dHbzyMhg
SPuovBfTPhojAzUtjltNgspdBU8o7Il0Kig0wE2Mp5wWofoc3OBRh2U6HNseKhS2bzam+jgaF8bl
Mnxsyn1cpdw6SaK44wvtRjnbAm2Fk+FJbwfdmFNbXgZDvIcQhfJ7qndv9pAcF9jNf6MYH3drRAnx
zr6yA5SVoKQEb1biBs7jh4Z8w9FgxPvpUIC/Waz7qY0L63/+bkuIjh0BE9AJUEHdPdd7wQaXqpS2
TGybpyR0BOyZqcGI7yVFgf4uKd9LdFTY39pOm0XfatdjeFHSiQpLGn2mNrgD2B2Vjj5UuIgh41rO
WsrpIMiGoaGY95Oh8H5bvKuf1LhQXm/WY6IM6cblOVx93gSzur4yrs/BmRIIZPzJ2dr1pm7XDA1G
uZcMhfJ7pLqfr5Fh/X/T8K45JtaoKcF7ZkhfbYNeHYmGg4UDXUIv2E3BIHVw3/5zmKH+Yv2nX1KI
vqO84InEqDD8tkBH1zA7/vV2CaVB6Nm6kUoqAgJHuW3QzXOUM7XDzVCB3U/q1yHeT3NkmKdHrwTD
c2Z4PmMTzUTFV+ccRit2FHnD3l5/KPvr2wLsDIf7JREK6Pdo5z6exoXx0vWPXO33CC769q5B7GYj
kGlsX4oWuG0lNwR+9xTGDUR/OMY9RIZg3ENuXBg7x3akEArD07Aseuf3gywghIKs07aEiKrs/PbI
z2BJ7qNCwfxWn7mXo1Fh/M//OXJuQsCNDFXCA5QdHd2GRNi2yStLYfo4/lBI+4hQiL5HOfeRGxWo
fyz8Y0uufILrjgh37eSUdo5gdFRHsT1KebfBTyQudtXzhqGhOPeToZB+myvcT2pkKKd2cdT0E2r7
BPRKl7eRLCr9RJA1htEN7U2j2zIyHNweKhS2b9XLfyx6aP1/De4+5tZStA5mdf7Nx/ffaebbpP/2
mYuufsaLNgoqd1ufav2h7CtjGQaL1Nvi3sdPv+P79MMO879/fPp7J4v0qEBJbqNHD0t8cf44s9/u
639Zy+giul/kThT+59/UX2Qv/uYz0mTNl2VW+Plr3+GHa9LGIl9MwtzJm51fvv7tnp9uVF1/xHEN
4OnD7x9ZtK1Hj6a2+elvu5Q6mnJvS9leOkt0aQZhDm29BDRWFmAfoxFU23a1Qk3g4zeb8CSa77bN
/RDQCNuriL9/FPGGFc/B5ubRyxP/33YKy6Ji8xXqgnDvBr0NJNytZLmPW36vI7+xovBpmTZ//hAW
wXXkhHnWjvnxQ7z+Z+2s0eoEsTUJ1WQcOlSJuJ3Xfn+/eLz1hH/9P1bo5TVXK0SXg3KqlH9ZIZmK
jatHyYWpXKnWvcV/LVeMZgnfLSHSd1avZ3RM/eXgiN4reMsJMQEFs9wdXJUyJsxdieis6xuin08i
4aIUVS1kU33F36YiN3l9QKBJDajwuJMk8LiVKqADCARpd0ArUxMzw6PreiGJS9+MDSZytaCyNdc9
ZaxYk83VxaqITl8ftaXaXePOqDy1xjknh8RpeKJ7CStpgbW6YAnzpcwUoyjraSw7gfb6gDDbXh0Q
R8XuNBtVMlUT1Uc6L0lTrlAnqzw1Xh8CsZpXh2hZ2Nk3MldYSh5j34TCvWh+VesvPFscmMYBtPiW
h50xmiwgCdrlER23TueuQ7RQSDSJv20YSedJ/SkNYG6sZq9PDMfly4nh0RIkD1TEnHlq7SpSCGWU
rYgeMBdm6uuEq7SiTIw0unh9oN5dgbAJR5ClwGMa1F7MHTVTIz9g9VhyNCXJ5m6VTMLm1qlqXTST
6eujsa0svdiEO8O1srizmAG/IrFqsUSXIsdQ4qklfqqUm1L46sZf+aq54KIs0khzQ5KbAyO/lHJs
/+eR27Df7sgMn6AEwwaMTHJZpcy57YSfObO8jnKL1cog+0lyZe675Y+QKFpoJRM/kb5x7J1YW5OQ
a85JOVNW8X0Q1Qf2Vz8CwBmKlOcRw+gytmL4MiWhw+ppoGhKhI77aaWnjmcU2aUjiNevr0PvbkYt
/na0duPtAFALilmEQU50ElpTL7rxi9VZkvxQi1QXpWvL/ylKzAEhbf23HtCfxmzflt8d0w/lkjQ2
FCwRp4L0GfrUC2aWKZ2upFwTbE5XREdrissoueaqWMsY4miZXP35+sz7956CJxfbUhtWUagdYEm1
azVMQ3Qr+hmWlmaHgZbnlRa55dyUXU1Z3Zl+aFjpbVHmZ68P3quodsamxMyp4rSWTZHojhlrflFM
mzDSOG91QL561cbOMC36O+hyTZ1bkgvxYq0A55evRYmoZebnxPP0QRNqK4B3R0qbbKXmcPV0kvl6
YMsao8ZaVGYHhKN/7zzNSKUtA25VW4FYY+9EZK4WkSEG5nUQncsyrznRhWwmM4n/Ufv1pBDP/Owa
GE8YCO+vTFaEeSS13Zpa42l3srbCu21ykOgVV+uJ4k4qNtFr/PcXhlE5GEAijBFkmbrD1DUTRV6F
YczEmqa8MmWZymAVZ/b6ML2CIKIbBocnSFU0e6WwC1VT9BwL9kckiIzmi6szxgymzqrRaveUOLym
svbVKjwTk9QIeObL68PDIcQ86ENgd3xK4xVu3lg8Dx3kWleFQj6TjDmDyZoEmuXeyKZ5Kvm1dYXm
h6qe8p4mrNizQHLvJeLYZxJjTTjX1GRx4tmhpxHFObWKaJbW5beI3DsmtkKsMrovcnqR8w9ykeK0
XgmN5sicYVmZlgbV1GYKjYshGop6qQbB92T1eWVeCgWWJJRubCWNtZK19EYpoBainwWOiEgMdEKY
M5wXE7f+2XjztFr9xTPZRZ0IcyYy56ZXTs2UaJxanwpZCP09TcT6K+GVT7mQzoIglXUrZjQuZDU3
dwyubjg9ZlbXpZrpqlrq5YqdFnUYTcrY1djgT559ELxckyvnexFJuhTXuhlMXMnUqujctxhTt5XV
rW01f6W1o7HyX1FIND77kQiTvH6QmvC0cc5KyeDs8xrnScVNy3CirHLdygRNXPEznDyayYRGRvzz
kP2zkQxJsPQ0Vqcel2AXTohkZHGm8TX+lF1zzBybXisTQRMERXOKu5WtaDmTaXlpT8IynrilqCmB
rVnyDWzcmRfkmsMbgnpmqpJu8VqQcrO4vghXGovFCM0ah57BZSUmpEvMVCmkv/wiLjWuYfXSu7IF
5tSSHS0xw4lkiqdKpeh1UEyIF2pK6huKCIUgltds5X4q/VSDxXnOspeCWpyp/pmjxNcu99k3/6wz
a5KunIuy4Wec5E5lKZz7YXiTEUaPvVuOdXWmaAyXkbAj4guGhDqTJ7EmCelEzn0jDM+YyJ8mjLWa
hSr/jVOEQqvYKROeZ+VZwCTcxGYZLWO/ngXFmcB9T8Qg1FampZn8NeajC3zhzgLum+gtWS/RlfqG
s1ygcZ5GgREqRuXeiuGN3STlBIUIK91T1WohFneqX88y84AjwEuHBJAymx1L5vy4qIieWoKm2tUn
Kck1L7m2ee9CXd0EXhxpaVVPspKZ5I0yqVdXalRNYikx4oS/saO/eFbVy1rVGPsvkv1M7Bqqw5sx
lq0HBawYkmuSK2mWKF83mac5Andhk3Tm+Wd+VRhVmGkRjGg1LHBAuZpnWkbj4iBOXMOLsh+i7X5m
OW4qJqvTsDj3LHdh2vLUzD5JjjnxmwS9v88SCWaaak8ZL9ZLvtHEUNaDRDiNcqI1wjfBk3SmDpaq
os5YciZGp07FtHaeDvH8lLq24bpWqH1OTOz0IiJLTrVDzSqSOa45Ts08u2EE7rQKsksmUi5x+/Fn
5uiNaDpaxBPD8mamszoznWvbD2ZqcyfmrKyvmFDjlVO2vI3U0JALGNTet4iBQ0ciIyoSra4aLSfw
hWTdUUNNSAtNDJRJ6PmnJvNAbO5CkGsNLXzvE+GKSblJnrqnZXbOSAuLkNO0ti8ceRL45rmbVadZ
YE856EenmbKSr5nQFqar1TCeJDM3opTRGLGwtMg0bNmDI4FpyKWW5XKqW7k3F1SGaH6Y6cT9XCbT
SOYnhXlVBivPkKpMS7J7PlG/yplhhjWru8ynqkkbQ5QL9tZ0zldEbrQmLwxXLWe141/ZSjVREmfG
8fwnu7Ydrc68TGesP/Pk0o6TG+L/sBLlkxX/TJSvFRMYPudMVWLf1MkKiraCcmCK2cqztTKaCc5t
yUMJlmTm+4bAX8IYn1cASGwehPKmWn3zeeGKJ/lpxGUaxCn2/qzKfMr588SSfypwAmuH1bigOk2T
SE+EcpJnMUTpu1xWei1+DU3uiy2dcnFzl8u2bnPYNYWSGXw8y4tzkQ+0IqqwOuUkjcsECrNZhuJp
rlqGWKczlsuvK+CZJpxmFkQjfjhXmeySDazFKpOh1CNoyC+NeFVW8oWPAycToBCC6swrNFJyp16d
aiQQzi2JuRAYYVJhFp6Qx1pt/WXKgq4W8pfM9a5WHvcldQVdIrnOMZ5msc0PPvLuGKU5S8T0FiBP
LAcKty6YWymrjdzx9ZyUumQzF2yozEhzHwrugyoUf+Z2atjBLLILLWwuXbNutIhdTQrrq5g3xsoR
Jw1jXTBJc1Y03Bmjsj8krjR4O/keZKyh2M014xS6JXE6l9jfY15ONNb86ablLHasW1+0bzLLBYtV
/SNTbgmTaAzDq3rgmI+a0AulGfwSw83481iauRV/6sBszFYCjjqcgyx3zVerL6T4iT4Rn8M81BrX
mcWqXvmenkZ3SlZO5dWf/yPYlpsHDcx42VOriVib6SQug0tUBxgNl99KpJlECXPVlI4uRN+qRtZ5
7zz2mLkoAi2l/rRiVJ14yU9eBMRiCplxGuc8Yp2bgDCaA0wdH6wmd1E1izxxFrvmJFEKrXQ9nVfK
C9OplnIo/NnE1k8p8LDWfxWJchqbwimrNLZO5IXPqdcpq2isxE/EqHF0ZTXNySJSgssgm8UByx3w
sfoM/7azlUDg3+DNBsrwZ3nRZhwGZrJdzFgrr7VMyiemV3taaPMHbPIDY/G0OycEJdwnBF0k73tU
/SWk/qm4+hzirD5gKLZ26As78XlSdMSqNhWXb9oAkqitppmksReZ7mja1DeCmaPLs1TLZ5ZeLnRT
E+bZ/PXR+zw2Ec1lUDgiwEYWSdcYz5xVLZIVHJxaXBkZDKbaF/S4dn/Bj9odhlpMHDC5L9ttoIe/
9ZNUq9N7v4kPIHZoLu1C77iF8cr3QjbGXHhylSe14dZfBdk64L30BVh2Z0IZFWmdWk5WwveM+Ymt
4FjKr5TsIvZvo4qbqemPYfC0U96ZUmkVDJu0zjxsQC0wPV2EnVq5ybCVkyh4RLkWwkTGMCLja5Lq
nSvKnZnIB3b6AXwkCp8kIA7xBIxC/LOwfDCzecYuBq3Xo0m4s16uL4eWVGILNNZn1RI1r/mecOmB
zdwX6NnZAhK1BWzFIkyI9JGew6xwWUGzS2EgIBTudhQJcu5AXkKY1XYySZ1KL5zpsMWi/H0W/Zwr
18MgTDPNVrGmMtcqN3BryZQXvLJk3+HaHbyCsMhCoKl8pDlKeGDBDoilTAUVHDHMJAetT3XbggPr
T2RyaxPDFe9DW9Aj0T8w3IGtLFOBLsFKklWSYTjZ/RpwvM7Zi6gSDuyzQ4NQ+NihFfEVlLOe4pRT
sY0ju5n4qn3gUO0fps2WoXYQlyqpuThKwjqwtDAXv9QCJ9cSkmpKsfyVzfY8CnV0C7EvRahsRFiy
/BIqkuGxVxX3K4kSEU9/bKbCU6cZ/JkmSW3AIlQLZDT00v/uwXQZNBOeEn+vaJLQ9QELQcZi5SVa
KCEeUUS/tMWe59LCtqPKUrNYJRKDuXA5wsdurRfJJ1E5FJY/AD5PyY1HbJtEASYjN/KnRDKqOr9p
Cm49l00m+nptzaxTofdR3KSOZefUH//zKV6GuMK5XOaXi/gxif30T9dZ6qc/4pcbym1muvOHF2nq
bTq2N4e958tOlrqTjd9m9dt0bXsI7s9OP2Xtn7PR7Q82aWjxBBW6KMJV8MozXnKVILnrNLRyggQU
j/ZfIlJpHDq0Qti2aWj5BDdjuTZQiRZwePWCe05DCyciGngino9abjR15ZX3pKFpyDkVCbC2TZGE
p8RRwkJpZDY0q8D1ZFFPyGVsX1gePDvxUFb0Ra6bHoWSkjQUBMQTiaj7qdFMgkk0c3PN/o5AzCwy
CDztA+He3lnh4XSsHo/bhnTiq/FUU3FSzEptriJuSuJLTz6Q3Whf4O1Y6o9zwgNToiLjaRKBpURS
NqXEcxlB1LlZARXpaflFcuYazIS/Yr65tl6fsboFLa2pp973nd21EaBO7UBrgu16Ce3YKEVARkdA
r0jU+3fVgQPPJ3YTSdRTQ5lxE2dSuUapr3Rhyp2z4gEVx7ba+LXRKLXgpnVUFQVmmkxKg9MFvZnk
1/6U0UmseZfCQ60Hp8SATwzvuNKtuwOTbcm/GB5FOrg6ijyBIFCTzWWuzB0Fm0dgb6uJoPNGpDM6
7xv5uadbtpGc5jN7ns6UyYGBIWMvBpbRbFVGt2xALFK7NlHxuJef55Je6bBYjExjv5caYtMzfhJf
HrKHX2QIWkx3R6Om6TErVY2CQtILvZrURmiwd+Wc0dNJcppM42W0LhBaF/Fcr9dvdw/1gbo7HAWq
l0RqgriypJMzZ87O07k4k6YIF80PLGKfmOyO036/c3J5uW/VgolF5GbeFafbOj+PZpLuTEwjnOcT
YnDz1Y9mzh9wL14kfOjlpOwlCQX1fNSCx8hnDIfggBcblZNqbvmgxDBvuRhJlqvAsnRXUtcn3N61
7dV3u5Om7JtVyOW8l2BwhDJPi6+mgZzALa8TzTOsaXRgibk+bbAzmkQZOoQ1a8tfYTRv9UOK5ml8
6ZTxlFV9za1mjWBI8lxeOVqcLwSoI5MQjamR8411k0WeqLINp2bmApsbaXohyuEh9dEnv7vstezv
7IDEV3nPScFePWWnoeFOTV7L79RMQxQMYQxYsjfNPGc04WAitcWY1hy7I7cCvjMyI4YVL8TY48lk
NRUuW+Vl68WlUEGKxRmC1xg++xR8soxDIY7+7ScjbCeKuIyF2u/u0ELCsK5cYtLhhTWXz8s59MZn
Zpbq9oQ9UN7Atfi+mObzWCqFfx1Hdi46GEsUTc2PLnjkcgr+tFR5zSvnyNZIzM+U/cvJTD3055Zz
L9iTQvqaybM4ZDSefCq5RverQ+qzd1uiGTl0tkLadze7SxCj5EoO0flBF2b5afbZnnq6ryE++C2d
HarwaDXxixXYGYrS1FFrdjWtsKfpmZVeStGhw75nABWF+gjMQUvjAh21h1Fj4Dq1z4l6NjFnmV59
dT7DNTLaDVR8Yk7Nq0MbSGxXh5oSWlG1Yc22YdWLaijRC5yECWNRdzJb+MrFEfkpqElptCGnKy8h
/mntEtdQM9uEMwB3U6xq+Zu6Ir6nJRjpfBU4iOo6qXIdBkV12jRJFBp+yFQ3hSx6FyQvJUtXM7O5
lYOA/yp5nPO5YFI/1opMbM7UkNi+XnhI42q8WTA/VulKNsTVKviWZ6ScWH7AGL6XyEjfcRX3RU6a
kNFXeKfgO+PzxSxp2iI/gctmEbEqzUw8VQ8ZSzIQMAnmJPREG1lXs/yz5BMRpYCMaF1ELmqANFcw
m68qbyXFJHYKVUtWMpJHQVu0I6txMz1wQPVBi/YjCHeyPAoQ6VLIxCGN41QrUV8lRvBTmclTd5rP
a0tbIQQ7i06Vt5yKLzUTah1Q+inhijXBBRBKM2VJkppSjEHr+2IiThE5MlAreIYc2WU6KYz2JDYn
ZMYcVkwvp9sdmZLKSG54h0syTPeGnNWGOOXnwczTm3t51hi57kwP7eSew1DGxWHcU+NbOxmNMbt6
AK4MkRIzFXEYSmfBpJ6bc0UzNa49DI1DlYs9ZlRnNFoZKsQpU6udXzJpdMRJ5WkyQ03FBG5sirOG
McxD51trmHUlFSPiHvxa18ttxfDuKRM5TuisQswvmzQwT50J7ydaY5+h6km6yCerSWAozLkkyJps
HNi7Ly3U7tDUNpK5miWlh6HrKT+Np9HM5I1arwx33q5tph4Yr0WKninSA6ikbp/5gj7sztTmM0Zm
m0TUyyk0+iyHzShM05k9OzCtlweajIQvTm5sm7Z3NmUKm07ASRHBONxMmcVT7JhpcuoCvYNGd98C
IkYEJwolp+hjQh2domj/P86+rEduHGv2FwnQQm2vWnKvzNoXvxAuly1KlChRoqjl138hz53pqnTC
eWfQbcANo80SeUieEyciOBZ1hpG8b0OKPHhfxSoSZTQlVZKvgmuh8ueViA/7NNzZBDZMNYyBnxZb
J52gktmQN4Ur0diBZXttEv9MvMFuhXoBT7KB6I1b+Oti0bkibh+M5PeVtaRdBlmbQwTKzUbj6hoS
sF7i8obUO/rfYuJ4HuzL0MsZ9Cnv0tpvQmXO6OmyJyETiuL47xFyIRAJlO4mLOGw6zCnXwcw5Nx0
Y42mcXmgO2tDtsPKSq/P4YWz8sswZzXS7PNZOJNHgIn3R23O62FYvEj/AxTd/mvzfC7DfsMEZ3sK
YyBDBP0NbcxzKiwrRO1SijGKbb4xZeQgRc5TD9u43rLNtLXfxc3/ciTDBBOYE+6gcFGofZ0/jooB
KWPlorIdE1S2cXUTxl0Srss0X12rNC/MIgbDm3LgdtvgnpwFPdICZzSz3I3dnqR2IOPSvAYwXRvi
7BysSDuV3GDAQyhQWGFHbn1/ZZ0unBQuWJAmnG+gKXG9s1vMZ4Y9dTnysdJKxJak1kZtyl/+k7la
EoRrJ/uyAJ+jAuKQJRjwOASyWpSyZ3P2P5H8L/BMccICRALu4Ji+7Z1FQThVYDsIbsX82djQn2Tn
JNlOvNiP3gNH7FWnq2DA+TotmpfPI55tqCavu2oghfW7JMh34EMBt4pycEwPS0qg1uWaeVfK44tj
LkkGwV0Jc7Kzc7Ap65FSH1zzwg6HCExWHlny2i4+r3F/fxjscFAg+AG6fWfrJQ1bsb7AVIIuuHJX
1aba1WsdNZsuQY37msVsV9y4yZWYPD8Gz0c9C/s21EoKjlGL7VLZvtprjd0skmCIw2MBdg+uzepH
E4ububia91wIUUI+ffLZvDIh7SIkmFdLbnUGrCEbo0C8/v0Tr33hsrifbhJ/5LLPfHyhvabrfl2t
wS8F3HctD7g2zNlOmGpD0jnHMOVBbZ2Nh/uk216/Ty5PmY/MBrIvWFuenSHC8Aphd5kVuwGzH3XQ
5T9DRpx7i7M5i/4+c38gEP8Kjv8M5p+lNiaFhM3ISwsAnzx262BbRtYO6VosYnZzZazLe+yfsc7C
3za5soOCIRCJCJ9sC9Rq6cxDZDZltXK8rnyp697cDdSVGy/guLcphxLBIq3aCLdp4pBXNDIczu/+
/pOdJ0Hnk3C2Q5x+HK1SI0iZe183D0zcMbERaDxW7rU5uLS4EC8B7Fjsh9HM+BqqumuK0TRwtvmn
pcUxbgoaB3nCDzp14jLtN6VKzLtmuLbOF8dFXbVICWGYujzm+HmLENYRZ8ow9+ZObWUM1g5LeDyv
wYWKspgv1eu7c/v3abXOM/RlXmHP+u9Bf//5p30pZ14bZY1IJmu669Z8XR3YBqSy5CqOuxwjZzfh
l5HOQqs3clcbHcK4NFZsG9zZMQhRaZi2xsFf1yuxNq4BAhcn1IbiG3JF+EX/rjA/fdsUitzJLHyb
fpVHdWAxWh331nr8ld/aUROXqMqvXfeXwhTZxX+GPDvmXHcW2rAx5DCCZM02ZbCd0EM2cxJV/rVk
6eK9v8CSQbAo4ODr9TViGodODCxZK3ZOwTrbeJhRlgSH+hCCWlaths3VEvni930a8eze9ycOSQL7
fVH1XjT98lfzpkbVGgcIUahXkiC2vi/Y6LWJvXQwQcNiIYNCdYdW6tdPHUPLznqGT5W6ApvtVBRD
fGUrXApQiH6WCfWgNz7ff1Yvi6zkIYgZ6MX5qzxtAS6nY4w7K6pOZRx+XBlwObPOd8SnAc/33lBz
o7NLiFrLA9kR9FJ5rGPj7l/oxrVS4dIEfh7sbPv9o9RD5ZrUId1Myn34+wedY2HLWfJ5iLMzustN
3A0jpDl2VUADB6ajSKbhrisL/O7Nda40vi6eXZ/HWxb00/7+RxXJ3PC3JJIKP0z+LYdUvmgi06Be
VOdWFhkea6+c2JfOl8U+08c/eGr7XIr0VVzblGzV9vJ7EDbXvvNinJDlESIU/07wxzaf+jasR8Q+
uRuTpeOm3kmCMzNRT0N0Ddq4+FGfBjvb4Zc1tWHZPf09Vv7ouv8OFuw1IIkoJAA0fF28oa7K2glA
+u3QI7VQKat3PurIanb8iUQislf2BuL2uH8PjlcbwpeyfKRu8CpwQNgg51n+RXKus/9MzJ30/wct
9+IeRBMJHQhI5MJzftn/Iir/A4ZYCkDMGwgq7u+K82xejWEB7Xk9xUm/00m26dY0adC0cm/mmG3M
jZ/Y1xKmPz8LgwF0R2fIRj19XuMWRRd0lBVz7FpRD8ERiuo8NWIf9PcwGhIH8NR1tPbCoL4NJfDv
QRdo7Gv8lNaoWpk3MxQDPzzneSJXOLrWnzHig9QD3whwqFG9nyOKMqDTGJbuhMyoOnrxvJkg6agA
uJkrJ532bO09FUDZr12xl74LT8yBxAMiT4BZ/fpdMnfbIp/qOTacg6i2o3u8svH+PE1gFQGmC36Z
FoCjs4nrVAN9Vo7VMnekjMqkPAH/iKotWfUiMv57HB8BifGggg1hCBA65xhwWWruBMybAFENKXtb
EuofkM59r5MiFfF/f3x9He3s+JLzZJVuYKBjENKooP3JC6EuhPjvyixeWqbPX3W2zWrg55Wq2BzL
3rVOUOTwFyOHCmPURK9bJikUzGMQlQOdj6VRqZNy+waqytbfmMOks0iAnBnZyuBXOpyXfjAwLpEQ
YmlD91woDisSNdkCMjxGjTEqS3NaMWKyK1H051WPLYFCBXk1jm7YnnyN0rZw/QFplI47O9u19MmB
5CyeJ7XuBnNjGO2V6u/PS8n3Q7hv2SiMoGk470DPKNXcTJdD7NEHp2fgsb56zZXs5cKNtLwDhwMM
Y+GqPZ+5kGaNWYWTjtvX4nE8TEcrylI/daFr2IHZvOS4Anyh6p1+vxJMF7bk8gKdhZfocJKinP86
m1B44Snh2dbQiujk5K7Eiq+ddbhjKWxV1n8f7MJULpxD5LmIEfuPJh7JZ6MzOmsCzf0UZm++DQeF
K0NcODkxBNx6lpc0UT+f7Q23rosplJjIaj4J+RKWaWXs6/bKKGjsYFq+5s9YsE/jLH/+Kf8bwnxk
5awxbVZgoCXinqgZbMM5P+rWvevdUSa1bTVwBJFF7LYKpIVMvbrVVCc+hwFK4TpPRmvuCiGj2dfi
h2/R2xq7xp5MnTAbAlpZgyxmips6h/VMUyWcdXthyKOnCeDvyqmSSapN1sxBNInxBJ3kiTns+2B1
Kqlsc03n0o2mKrxdUpnMCPV2rOiesOCobchzPWSnRehHFWnAn+ETFHoh3fdhvqo8lciCP3m6WhOf
wjtl2DqaPgodRmGj4mYq0n4giVnRTday2G+yNcvtVebIR5GBkFW/I5Xb1DWqCYNuhAah2UblBHFx
J7cBxMuKQa3omlFL0B53+oMsd+H8nrf5JghSp/vZh0VsuXcZoyuHVZFBw1i5YyRoCVqC2thi1w9H
QS3YDEHuVhmrPjvQzonn/Kc910dHgV3h1XdUDoc+mA9IxpLelPlqClGCl00YkaY9zZCJ67FJYWWx
pSO0qR207sNbWT74pYS4YIjV3EWFgSoMnQ14jMzkxAIaAWyDNUQXeznbigJ2EQaJq9J8MTsUvvmW
ZzXESOGrch+LIUhUeCs0TUbGE9Xh7sn6rZEzCc0udLiwfouFLX94k7WydAaHC9e45a5CKRbOTwrW
Pxa064M1rM25ORrGcJrM4aGow9VIyl3X5pEei1OeF9C622vS2TEvdBL03/xmXNVCpYQP4GmZaajL
1PWslYQpi2/S5650Es3yXWX5SJu2GaSStM5SWvkRycbn0lYby2d3KmhfZ4irwA67KYIf3MUkuBzR
0t6OuY4m+A/U3S9D9xuQRz5MPTxothYFvAK4d0c0jQsKrq6EyLhsn0LWnXh/b5RiX9VpaQbPw2hu
BiriUfCPQfYRLVgEpCYqqirSrfhFq/q9Q5o+M449HOwColc9fbVLGyw8ts6HMoH3TaS5m+Th/M1f
bjm+JtmzWYM/38iNMTc3pXJTu8oPhrqfFM+xfN02zLuVmmUTVRy+FGzrdkMszDu/ejScPp6rDNSn
tV191HWad4c6xAyU381WroMS6tRRpBNEnE1o3lg5JAHGW+k/Bn0ea9WvRjgKdPWeqDDNII8P3C6t
s2ptMitqvHvaVelU76QeDpTPiaJB6nkgwNYPuOvWDd8oDy4JAFoNFnUhfkE5XLNXIU6kq9a9AfFR
r6OSlks8R6azc8UjZ7/cpeenmsgJ3R0bxc7Xu2EuI1ftKm4nHgdLbZijqfmQ46loRSLLbtVz9IxZ
uOHjDx9VMp3a9UjrWBErGqBuAeibiHFIs8B5thr1gPr6ySqCTUuyyCqbtAzeLdqkhhukla83jsSR
O7QryaFon9o0Y+23ubFuZJAlWs8bI1erovZfDW5FQTHDveZDNn1Ms3qN+jKBWlp4pI7K7sFyx/va
EesKPBYAWV7/o3f6bcC2NS32Q+cfKu2sh7CKR/0hWcWjITAeclKvZmK9znwzsSZqyzzCS1+RNfIQ
Bjk2xnSNjd+0IpKEnQpVfp+Ll9EZUqPaN6X908nYC6U6US1Z92zjIQcm8psCgcca7zto83KYGkls
zlnymHndPsTm0pPc2eKJD/euI06DMO6zptu17N1j/SqcyGqYamyK8kZU9rFg7RPrd9wZoFUKrdTy
+HQzNypVOBnyDGdlGMyp5Ts3Yyabg93m3T5TClYbTsaPVe0UfVr7wXgATaQ8adKyPeGWue0zE+YV
ht8Ub26Yk/0AclLkC2svS/Lm5tMY+7bh4IbQH8zqb/Ks33lj+FC5tIoKEb42vEp1Fdz13LlX4aBx
l3mr0m2cqDUz2HVVezgPrFprrWR78kT9XapOQkD2QxVhRJtDZfK15+2b7sHncGIzzfEdxFWcdwdf
DHt4NEV+UYYRtLw4KaeGp01Hi1TK0Eqswc0Tizd9BMXAHn1MudMVwfHY/Cy5cmCG0d+KzPrgrv2c
DRrWB+Qpg9WIEfivtS8/1GyXie34XcSYPhWMn4qedGtS+XDlIoa9znpd7BpS81jIufjI6wAuZKZV
gclvtEtsFYMWMYVk7ddouRO4ZRAtwmkAPjNJb/csDuqpXqlM5vHYZ+7RgJZi15h82KPpOYkEN6x6
8+uSbezcWSwJGpDdmgGx09bQcRbhDD8qnIJ+UwGs7FqQYz3VMhwEJTrMrQX9vGNVkSn5tArsCbYh
pHDjHtYxm0lL7zGYaB9V3YQ7itIWnl9iioyyN25GlY9R65ZwCpkFXbXeUN6Urpo3Q2i2cSFzK5FO
2GSR1GP3K89csOsnu17LomkTIcUQW9443jh1xg9ECjPtcuJD2xS09zzj2cGXQ55Kh+tt5jVqxbnp
zIg+Gx1AJHcofEU1GsGJj3KD+zk24WJiqzu9mkedrSsPBkNyMvMbMnvjS9CVP5lWh5743YqiRNmZ
jXmwM5rkU7kxXH6acx9XrfpRZ+qgMxVT4aTYHensijU6PAJpihZr0/9ZGCINVZiwjOYrQtpV5+B4
raziODrdStjaTOdC+11sQdP9KNjM00JpZ0vm0Uj/h1Q2cCwk/4v25hwCsC1GWGiNSNitdjMOw94d
eBnnJZmvAH1/MN9Qw0KEsuTMMFlE0bwk1Z8yTTg8WiVzkY3MfbQQmXCBH8MxWsgq7dq7v9a5uJSj
W2Aymi4ydZh9nZXomU85kFYg3P7g57+IMcC4hvCWbTO3Dq9UshfqRRBHQO210POGwOYsWS+yHqsp
UVqhk+k9TD6XTw6bnStLdbG4soBpAAKATSh0GF9nsK58u56cZQZBmIJjwmrcdzdG3OHDHjQaXCLN
TzSe1u41+fjF7/s08FJ7fVq6JndH5Gk+dlvn51tD+EYUOPDl+HsoXmjFQIaAlQKUibr7Dx9OOtKu
ANkEGEesE3819QliBOBAnB/q7dLdst5C58qgy9J8rX8C3EU2SMzAa9H9OVs6oJv5PI+A+rSwMW/1
qNxjnqnuAPcNvjENwpPG9+Zr1eqfLUMMC6DfW5xT/2zFZHOue6cRgFhQrS4AY4Auu7G2N9ea+Ze+
D3Z3eBbBwTCY1q9Lp+rK6jHYFDvkMIYQQjg3hnlT1c/Kba7sggvrF8Ab5z9jnfdiamba3Av7CSSI
RE5ps/1NodmPZDW3wDDRf01wS8VXoubPwh+jgjjsBcBRYD5+tiscUrbtVCDRcf31wtrBpZ74M8rU
RKdWylfXgO8/D5av451thrICPJXTaooF91A9NOvSVKtyvMax+nPPLcM4aKLbsJ0DueTrwhWyt4tA
dBNEXS0oaew5sFV2be4WUOQ8+gOY+MI1BP8iJL8OMufCgZ0PVsyH9dH3BXTOADrLHxkKstROrlO5
LobjpwHP4AbHpaynhZxwN96S8mW2v8N9GbZqCbmmqr48f/982tn8NYC2SU3wadLeNfb3vnv5n+Lu
PwP8FqJ8OhQ9Q4zamTGAG/VTtOxhgBigODfHhWjwv0XdP6OdRTnNLa2NsZliQyAp4dYeDhurFlXH
37/qT9hpibp/hjkL7rBHGj4IfJSyjhMJYZGZ9Oon0VcoE8sy/xF3OOstG00cvId6BtYBXnK8qVFo
PBR1NHd36HBOxl1pvxnVTudXcNZLkYCXF1GMgEG9PB7yNchzMrR1sJy1E0d+SoQhTmVA6ZXb+cIn
AS/GyyRodCxv9Z5tpVLOXoeSY4xDl5qRrw0aBTbNnv2uhha2txRqmxn2zkX+4+9LdqFbBeoCHqCz
gVhjD5+nBUPrW9yQ1gwedZbHTohYhIwhVpFisf2j1pGZLDwn8t9PK1izeN4Q/SoAT/5ZRGaGNFVN
lmGbN24fpmvXyYVz9svffxaKbTh7ls8JugPqEJJtzmFd5l9TSFwcBO9pQ7ocwH73vLFScTbotsdH
5E3RwpgshJLIpDXcrxwj+vs6XQoQC5xZHxOGqD+Hxp0sZ6jgZ9QcQm1Hu1kP2RITcB7Mhr0vf1DY
xf19RDy8cHFQeIwTsD6wz+yz2K+bgXiMmmNs23O+akJp7t1GPHq5sm8my7snTvnNsfmpdwcRl2wI
VlJ76CjZ0w9ku28tbJFgFiSzqJTNr64c36w++DaL4vtS/Sa5V4p3L2DuqSFDlpiZfWNmfpvQMj/5
S/uEjR9ou9vAQAGXzLTahgBFYIK8n6T/zeume6uWSRjAiLA03bfSAGY2BoBDw2YG3OpEDG2QqKXB
q+7DlfYcNEFzVIOW4cHPrsqNVNcwmHGpz2HO1WYRr2xybxe2iusQM2tX6lk0joo6M7svoe1PlOYk
6UeNYkAyG5jLZB5tOmxIBntDT8DhCd4yU9QImybQQXuR0+L/6vrgnjI+xJWAeWab+0+dG2xEa97I
Se71FD5lFYQEwQTdCTcfATn1qKnRQAOq9GvuM6hOLTlEQriJM9ffmqJ01lXu1ZgoYwAMWWl65/Xe
nW823+t+TLUBP8TAqtJsnocYOolui2y0gszb7RPwsbpNw53nWrYPjhyam7ns2W50/Dq1ct87tLUV
PLiNW6RlVtwSRe8ql03P+ehVKSlKtQq82dv5tCNPLu+HhLFW3cEEXxXRwAcV68m7DQvz3vYGQMdm
aSTYFx+lgO+j7juwyccyCVn7Y26qcU0ASSY893+VsLGLiZnPKUfdvONGdjv2mOwC9vdRhrlKdGkH
62kGQM9ZC5OAjvKI+w7bD0HZAw8f0fQrxEHDfTJ1aQh8IZvdAkzB8F0rtzyih0YfdIu1XyvqA6Kp
x8e6qbL7rDO7ZKzqlWeMKgGlctv17Hbmy4IZ7RtcYBFWwrOjyWm2qnDQzKTeS6GpH3lw9kbrY45o
PsJFEqzrzL3lrdzXAkZuA3dPlhSoUoFjfp9d+gFTuWnTy/p7T+YPW9v4vPrBL6wb23bXylApbPCe
tQdvzIDzlJZdnmRF8cGlLJ6kXwcPkmEAWzdypYhbxsJ1DyywVlwOR1yJ6jC1XsPjuqlv3R4dA9k4
hx6gHAyIV7L42Wi9D8JxrQ0YafbFsZn8o9l19Aj0OTG6zLiHkD2dkaVHjiX2eGLrsabhFojKjePm
R6KCm0z1T7UJrImjw+F02Q8dqg+YOW4GtwiijmQF0hn5q4MaKFWhWLueXDeDgjkRX4NivZJunYYc
4IfEUsMtY7oHRpGKEaas2QQnzGonKg59SLaVjn6QjUZ8SwtQtgqe2rm/zYW34zUOc51LlpZt9cRQ
lrC+fW+C/p3bAKQLNGKiqmpWpKfY8N7RJf2m0Maa2v1WTwZ4cljbyAYsmRSNthKzyKDsCcz7czNB
aXYVQFRrY7LsLXN7tWtK/Qi2H0ChoI59Wm5GT+M/9K0iY7LYlTp1WUSNyb4rJuPPZqSy7f7jRMrp
lCw2pFKQbRZOKzEE74vZqMJbAHi7TEWLvyihJTv+dhUNafW98uEwKaSe4Fjsw3vch62tb1kJPMBh
ZertNQtpuoDjBBMvlJM0nnlQRbXhff40W4UdLV6g+VzFbQcoaXCNm+L/eYBC7wHMzsKAkIWV9p2c
oGyHP877b6tPolgBqWsXZ3Y+rrMaub0IGxL/4+Y5DmiXlK2BHV8yNENcEfUNM9e9JV/83rhXEufD
Z6PO0OyLJMizk61I+m8jTh3I9WLB2Q2DFTl1C9wzkA9ZBhFKP3qQ4HlZH7EsTNTUrkY4wY6VfC+7
AZgdcyMZju1KYEFSe6yyyO+r9Ti662L0UtX2byYezIjs1vw1hG63CswhPxRA8De16eiP0skcCwQF
Duv4KdvRiq4NhobpZDzJst1PtEBHZKi9SJi9ESnpPcDI9r4xgkNv189dPryO2GaiCHczmw7KdLdO
p+DaWpgydTgFVAqj4gda+MXK5LOxCekg7oIeQzQ2rLPH7qfdFmtPG7d6Qu5nNR6J6r5Pec42YSNi
ZNRbJsyntgG5p7QEDiAQm0oWF/7Aj2HHh6MkdnNDFjMw223fZAGCugQsjTw5bTsfKjxRZIk9W+NG
ZGFxUHkWwruUiadg9tt9NbfubiJokw16lyvTh6tyQGM+FkPSkbyFkElaONtgoLoKtauzbTs0xAN+
i7QnhU28InAzhnEtXMFtSJSd4VfWWS9hPWVxQNmvITOSKug2lqpOHG+GCNicurm/FSisnH4+Ojq8
XzZtAvWinQqy9OjaR2viDkK71m/22HrwGXVIAirSD5sRdAobvLPitYaMhyJMGse5rfn8whl/nsQ0
rVHqR3NRod1ZZRIdpPnFGgnubKPbOya8EainNuim/sr7Xq586VW4hQMwcYLAgtvvzKJ5hs2h7akc
xwShG5zzbNN7Y5fUlKeTos99g7YUhExLd8gqE9Zb3zpCqtg3WniYesHBrfsjnUIkD21+wwO0oTqz
fppc7y5Ec22Vef0xMCsbfun2D9bme1KQJ8Mxt4aP/WZNdYEat91pJseY2+hJqfahZLVKfGMcY3P0
3pkRoL0bgNXjEwEDl7F8bGfHi6HavaHEhHYfJtOjWZ3MsDkKGIcAUYdxcudJEnWD3NUTZAKTWX04
/ry1Kp56fQitizveapwdEbHEYwZtekfRg6OZ+NZzuZ3C7FTjfkXi9h2z+k1peav6HPc5/94aLdjO
NWy0hStElNv01On6nRrD0ai4sSNwcI5wWzQxaoKD4mpKAf2/tVMFCeUYrBna7Mg4XkpWHAodPOe9
+RbYQCehuKJRU5IJiL77IOsmEXl7Gjv7yeT5s+nqOzUOL7im94EtT63l7TyhvxWW82SGsLk1yMkV
QAHnkj6XZX0yM1XEUNCfjMrFUyW59VRXDXpFzEYndyisCP3pHWT7wdLAq6K6VLuxBpGPFllaU3dt
2S1JhtATUTs6cOge8qeg9Lq4dRXZ+gr0UIk7RQboZ054+gUNWOz0qTVWY+A+d3W2147zUc/GqRpt
eO54snye8kKgw+g5MTKLN/DPUr9zZNL3ZrNGYrMjLb8xWr2y8hD0G7htZDAUC/L5JZfDBoT+fG23
NExI692YruyTmbmPuWEO+0n7UDDRLluMqHosO4y2OwrDkqIt+Uqp4tbssETVvNGs1bGT6W0DF4SI
AH/r8c5mKgr/tm2DD3sobwuv+tGifRNrTz4PEy9wSfB7ylt4WZsc7ITiYejQkPFztZ9Z9YY75acO
7ZMqIdRAKO0kMP7IwcJEzJ2mLbohYGIRB57TA9/5QS4jNfIf3LC+oVfep0WNu8hkv3DUvBIJCn8/
OG/DOOGlk96/sy1DwZOlBhWCqV9WH9aJBvXgUIP8VRh9msGkHU18dM1L140KVg5JY4pXgLEyyuFy
y4n9HGITFni96i4b8SCDIbNtNuMhExQrQwwJfpEUtHTjqUKnD3ojvkcXy4tymDugPR84q6Ki6raD
CMZrYAxtWXzFpLmds4E9TSgKCj2ZibDHF7fTMCbvKBx68BQE9qTZr7uwFCtdwQ/ctejwbZAZ7rlW
3xp0rBJt43WbzqLGvuiDxw7WqAlFLtW3xR0ts83cZUko3C5CegJXaKTAxgCB0DD03gZ7C4TPZr4H
maCIQGS4s2f4O1vcf7QNuGoHpnOsyuoY+FMQz9YAZkfn48ItARUSPIe0Eo7sosrm7s968cTo+Aix
6RhWwCQmnMn+Fk9koJR21HeH5HnMLfE654jPoUWZ55lFlYw1cGJ4HNMaloc+nmpRrRiiOaTHKqge
Ye9oxLWdrb3GaSMvJ3nEe71lEjuonX4WTpvysQfVH9VgDtMHtDuN+zZXzw33kPe05MjsAQ8Z9WIP
StqdR8etnzv3faZfKp8o2GJbLw5Hs6Edgi7pGa56OK7PGKnHZsfbB9IUmBiSr0Y27AaL7VuvPXS1
+I6DgYEWMbEt7TW8leAm75bZHrYeKx5WDfhJ1VPBC2Q3UsQNeArUJDdmWaDrSyasji5eALpuRQWl
UlbSG7+cVyb4iL6eAaCgeZjMmixkH69aibBody0u+HI5MUiJKojCyHzdtD4YQ8h3QFskTQT6I/Ct
gZ/KOcNMKPtxgl9IAkPeU8fMEw37Z5nB3iKTOpprG/dW1YEjhNtxO/IWGe9sPqJHMYGvlNPNrLOV
RDhEbAwgVO3BbsmgeNrPXqDSgcMexGZhcKwJ3MiZm2oRbIreTCa3wVsT4FtUXfaUuwUyT0vUu5zX
d4Gc7gGy8HhoCxCiQIg82GbrpBRC3E1OhYlTHSE2SnN+8mt9F1ADPwLwanTOPXsj50GklVO298U4
VfjbJBB30iJb6GFvr+z6WzbldyX2jK/Ug5Zk1zZAmWW2L0bMpFFqEAlm1Ptjg2RKjzk6j2O5mh34
MeFNpG7DQ/U+yvFjnI1ylVsB3/U20kuYviKLr9TKr7KPthbAACr92ov+pFgnohDoyxNeO6P3OBXr
Xzzwy0cNG99HYnjdI+4+vfHs/tUuxgo1RsvQfw0XsoH5WNQOKn2rBdlIZvf5/9F2ZstxI9e6fiJE
YB5uCzWSFEVKIinpBiGpuzHPM55+f6CPraokXNjN07tvHOG2uSoTmSsz1/oHXav/Us24vZ2iybyv
wjZFP3PC2KDKTJ4JeZdF8LxUhxsrZD/rmGYydgZhKtW/ZBB8JxjYA1r7g7fP5EHZTpPKqzIMffNj
5Uj2Q2f1AxwSzd9zJ+LUo5G5q7Q+5f+Xf44sW972ht5sNS1RbvKYNnth5Z/62D+2DXozkZ3ulFwF
nBRVO3u00yfJ1Ia9bU/9SY7H0g1bm+Y0wIJNIinchrwAl43ItsJdV5nKUYqSn5Nfe7gFWNUmdXiO
JjlnecRPdcvaxGRH97PboA2dfdAb6j5uOu6ntae6VskTygsDRGV1STlURivtkNNS+SnD/WxJoDYm
LW6ul5sp0O6LSvsmF+rGTuIPKtYzG7Mw/ug54+xpvjjiZdIGv/Qi/WBE0ievyHXew/J4wxQayPw2
gAUmG1kcsySBOHmubEAiNVsUre1dP7YWN05N/9hYuMNEspd9yeVh8N06RKZ8Y5ojSTAdrelFLy0j
2set1Rq8gNp43PojwAswh6OFB5SB2mNrjsFDO+j9TvYS82X0UOzpOx5Ltamccrsfj2E+cpYidT4U
AzLHkfMww2pHN1TD9Jviaf2DN9u8BKUN9Asc9a4J4ey6KU/o74HEq+joAMP42jQKSdi0Av2DM9b2
nZyrJvAR4MIPlE/Ug6q19VHrrOhWahIQABiTZLWPTpwV5eNG8VX/qcdB5EFtJt4UE0q1v6bWtp7M
luTMiLxDoE/epzGygl+F3FifqdO0COb7ADitkJqTBHRsw5PW3zRKn3/wTLvd117xq7Wq6UHmTx26
lA6v3LTmTk59/Rm3GYBtnak++V5bYl+ShYcuwF7CIIPvWlhYP+tO5bcORq5ta6pf33VD583QU/ly
Qu2xU5pb2UpetGCU97WFowtJOtmRiVifZfkxa/PHyTAq10nYQ600Hf2mvO29ilqGNXzSO+73tYWo
P7Aj86Ag+Y/UU6t/CYH3NJ3i7QYv0W589VsEaCob+xvPqj979Q+ggqc+KA9qTm1rcByw1hha3rSR
7exMfXBeUrso7y0rTTaqxHWvDX23qIr+RlHRjTK6P6O6gI2bNIAaixMOV9SRep4nFKNPGlvXqJuv
ZpTYbh52T6kPRsjX4eEk6V0SdPK2UcP86DV4DeVyxIHkGOVG594AxDL67HGr3+V0oF256ds7vYkk
Pi5Stp7Zfa8C66c3xH9YRey59Vi/0MGDuVQDFZ284KefKuHckDfAWAbWV+4E5o1MbjkZJfs3CQ0D
dFIqPwWSga5hHQTbQgofPNPkhO2AllkJFKEUW0EIZ19pHI83Vl15x7xO+o3lWO0275zEBVl3KhqP
Whz1s7jQ622tpeOm1/sHiRK5Ew8/lKb+YBS95w5y/Ox09ud05GklFdRtstbDKsUDDzdO8gEn0Z9R
IyMAGCi1iy7wSzVI8cnvsH8wpULeZYGTnyYpetT65hk10+3QonRJKeJJbmoc4soKkGSkQ0KteFEk
YPI2w1CaO5MyIWCccNPI4zExqn5bZV18BIIJyzjxJACZCaaeabVR8lkcVPfpTkvTn4NRNBsfpvXG
U7td3ig4HUkxfOgkQ5Y1MDJuWfZ2svRjnnQJhd/mRwSVfVO29p8YrT1lSf5Z9rOHMKleqhhzO3wn
hkPvdTcjQHg+DtZT8FTcIUH0RQIf6KZjr35Luq5yqZGXnyIlz13d4EQ3/RIzFsnuP9iy7pP2ct6N
EcXuEKdED9xzGNZftdBut4kWFR+UFp07bCti7rP0o0uuAPCEtHIcPqb6UH/wdTgLfm8m96lT4VvT
kYmrvP0rCeq7UA1+eQBpN0OgfZXHpNgXGldDyyyUXZE6+qOZRRW1YH2E96Sik3a9K7HQjsOiApsK
Z6aN0Qq5bMfh19mUdQl3Jml3ZfBQdn9e//tLMAQ+ggzKCJl2kDJCJ07vJbmVw2qCFYed1rSp3cLe
yL2ro1CnYIy16WuXJ9IaKWD+s0JPk7CgLDTjX+yHy3HZVNFzvTEnsNzWn3KofKpmDyB7+NmBVevN
9tPKMOf+lxhPkx3DREiG+RRxDxxyhUJpc3rlBClbavKe68Ailg7p3mf//bESb+7nvYmHqAfSPDO3
15lbaWf97jzNWhQkI1rD++I061DNenAzBzxz13i2S105yMP/CSUQkHLd8xPNJCu2FW0YyTtUCdKC
nv2OlQjAwnIQV7chnAsLhZVvd3KuUI2hyZh7T01gPl+ftMWBWECLZm4fRsrCnEVRi7SdQQ/TqL82
HmjABiCM/+16kNcm3psvg2o1zyVai8hbXX6ZBMIrbW8DkObWO/CIm37GB4TeXesW17ategI8teUJ
2W+AcW/QK3saPvwvlO2Wx2pjfYal8UxcufwVVJDgLkkBuJgWJS1qPCfEA7eSvwl53rD1NBens8Ma
/GeGcYhjZ9gwmvhHp8tyGZXaTDQ4YEBfRXT+xfmZ5Y/XNvfS4CDeIQ9uWJRNdGGpZEgxmm0NhoAn
TAgZR3d4Rpju9Q+5FkTIjFkoF7HS4jAZOD8AC3Br4spcrOraLyUqbNxR2eLscRCWu5yyIAaPDPNs
cLVs7v46/mieStni/BkSC/uxQPH7R29qwWxXtSkF+3DozEc6aeUD/9vY54bUKH8AUB2KbZm3tvKx
bwb7mbqD/wWUp4RtW65+L6vM4ZnZoeXFlWVfpioK4M00X/5r+Yc011yNMK7vANWHuAOW1NkGm3VD
7/Pkl0rPYd5ISr/RgkF+tnpnPA0J0pl9ESZfY83CczSn3ohpmWZxeXDkXdz0GIZVkyc9hZbVQRDq
bN6Fed4fU22+ucV68l1XPd7oAQo9DWXLU+zE6v0ocVZao+d8GwycmlQjKE8qAI7nbDK4yPztb0zj
nG2KbzqQg1eU7FkWfa/F50Lf/yKM0Pf/P/DiQZ6Qf3Qq/MgHXq6oJI6oZasaHxiJNv8PjbuFTaPr
HTP3O4g5QyrPZi6JvWjA4ILiofbsxQ+sQWwF16ytFrYgouqajmXiDL5T50P3PMh/nIoHpf9Fk+XD
/9KLeAFndRFH+D6/XW2bIN+HBRX6Vydbv/i4bl67gLyejd9/D0rY8D6bclAH/LqstNvb3Tc/k/fG
GLl5eefZ9173Kyufukni3fLi6/lKUluNLmToYAQtBVuEUsEdRV1gctYn40O7lRGVpJR0fMciwQRt
VpRCwVaEs4d9Idgs29gsp322f0cYC4wyoGEo2eJdqFGpFYUjqiNxCUakarmFK6X+ubAgh1yPNH8b
4XyDMPI7knAV8vWud5ySbyfBF5Dt7iGM4xUH+MU1fxZCONsoCPrJq3WcUkGwqf/tG1fy0L0+luVA
MIPRn5mxakKgf9C3BQzef6IIp+hv37ZQl3ksUa5/t28bNOoZOQ6nwbCFdPTPufacBxHuVDQbBN/p
yCnwho131z+MPqebN6vsbDBC2qN/XEdpTHVv6JOqpF2gRw9myik+xZq2B7HPyzkzzYPOfRktfV97
iPu70dqr/aM/5m72K48r/FTreNykRUdn0fqVhFi1wniyqeNP35w2q4CNQOwcfcpj/jRG+2Gy0+Pg
tM0trt/+ba827Tc9NdvPTWuUJyMN4k1O3X7z6sTrJZX9XBgt7ak0wQVka9dDf0rHQH3Betl57gbk
3lMny2/bzna+XJ+f5Rx2Nj9Cuu5DCFfxnEHVQ3biqrHzTnK/KXCjSPcOZIiV77F4ep+FExL2f/Hn
LhS0eEJ6b4ir0TRas+VePJJsXG9miKIG6fzy6PNrDJtrC+Wh1jT+TNArV60/YFd9mtr8dH06F/MA
hJmZK6PKFNsuI1X/pHW8QQWA09yg0SK+DcagV9C7Kmd5nGqPOC6aicHeu4OFtstPBiDtVUnPeZ+I
++g8opCtc1NP4lbukC7DJMXnpnyAUXoIPs3yLcHNGrdj6WzgxjM/YGdVVEeI1jbUoUwoh24RPTW+
MtMSVzL2wlMBQDPIUQVXJsT3hXXv0yr0xxmVokx/9vSuo64/ytTZWvyF265Zkd1YWhfn0YRl/0/a
rZ2NSVh9/6hJ2VkY4eOgcv/bQlBBA12VH95pIXgWRDhR/zHfyLMQwnE66LbXZmlDPUFzTtrgPES+
CV1Ee8fF7fzbC0+If9A28PdYDOHMnqSu4rSFedvLN1l/iKWDpqzkttek8iYFnMUQ0mhahDEANCQa
Z3OMuSynHgBpmBsrdXNzm+y9rfSM3/W2O4wvGa4zqZt9ag7t3rp5p4Xt2W8RjvU+HvNhmG0SM5ry
cle/2iSmkJX/fj4/+3Yim+N9FrZLx9N5ECE59HKrd3nNWFLpzsNeUKZz0XbgCPJ3XIfPAwn54b22
nCvJzhDyg2H9c8ayZytASBDvc0tduq7A4dFmbb3ZG0zYu/83DqP/CScSr95nZrz4eX6PSfS4+Sft
cn+PRNif/5xd7u8Qwgn+T/p+/g4i7M3rVpn/1Uhs/itiZsUcgCYn4qW0d4TZSrVJLhwfDQsrGI6A
GB+zwmxWLjxLWeY8hjBdKt5GvhkRQ/GReVAS5G1QrvAey/g9XqmoUWIFw80KZw/hnPgn/atnaUj8
ZihVGGKY2uDhYkwSUnhxvq8TlNGB+HROtLt+BMxbXPw2OKVTiEfODGa6kGeQ+UtDuYNmTB3wWIN+
AHGqvERG9wDV42SVyXcpNT/govTxetzFlxnEpvmW78iyJgp750OmQOx65Td7024aQlQGC/+E/MDt
hEnjkMt7qWo3VTfEGzOQfqkOav405lfWzUIKpMDGcwY1TmeWBrx80sCekbImMlk3EXVtoM25ftcZ
Dkuooh/4pQIWfX3gC5vhIqCwGRIdcEvn8yI11e96lZyC2lzh9y1kQKxWCYK1jSrDXLsckhZjZDsF
EfjL+sbIj77zcfJXLvxLX4/+pcOOQ6RRtsXOVY3GyFD7GkIjHxrErG6KffohgaHmyvt8G+zW3tUL
Q7oIJ5y5g2k1jlfAhpOj8HOeTKcOQJQdt9+uf5uFxYDMMu8yAydZplA4DyOr9CKtZVQlVkehV3xX
q/YmlbO9Oviz5scHS5NO10MuNb3PY4pX20EHCZIHxETbDNQi4qHtfXxjbuttkSG5jjTPqnvW60Er
bHpimpz5KBlYpujbRVO2DcFN8fUOwxbMD+32dDcd4WdgXzHdxIBPMXyYaf/jERLS2rVzefUg8ImW
IdKY2NpdrlCn6iDGpigDGZ9tXDTjXfBxeMxPjavernuFLWy4VzXRfwcTNlwR6pj4DAx2VL/oYe6O
UBCvf8OFs+cignD2IF0Ht1iacQtDuJ3qYeP0M2g3RoZrLdTy1GHyROZELg3+6+XUZf6YtpUCeCCq
tvWP2oXqdFA/mx+NvzBCWu2eLs4d3ipAdkjRbwox4QAtBnrh6La5vk2TFgTWmrrlq6aruBgtzh8G
g+DLGymDWMViz6rLGQ6h35izTL2rnqbDDPkA374bVhjsizNoGdxGVLa5Rn3pcgb9Tp8ss6yhsG+V
PQDBQ/hobv/l4Vz8udZ+Xh4d8E9WgAx2RvxeeM/TRbUYXe3tkhOCitYxwV25457yQXNxqltV4f8v
IekQ4+KCDKk4wLKY0tYHuwqqYNzN4tLD0bn3P/T72eWsljdrzq3WvIPefEGqgf8OKBw4kdNwtJZw
TiO8rv7yPUuC0GCTMzmBAsAfhdUXfxpwr9pNk1jKw+ADUN/kvacEmyTNumBT5mO3H43ImwUQtRq0
cuH1kDgsbL0cuUSfB73g23kbP1lNGHxuKr96MIrOduXYsx/yMLB2yAqnRw25uY3RTt3tUEwoVPmy
fd/I8CPbfECROR9sd9Dy6aPqlA6QvkT6plRZtKvNWoPkZ0TBwdJGdO/TTL0J07h29XjCZtcZggNO
qPGDXuRdtInRljqOmED9VRmD/+AM/nDw4rI71IhBb9QYTZHcN4unJq7i3RR4/j408s+ZmQMP0GId
8S9jvMtau931hiEDX5z6J9mP2mOvTekjWEv7RbJsBMdMp+tjmJRegspkHdb6oebrgkkH/z+1cayu
ZLLlzQFcQufwIzFrwuYwwmIcpBSMF/IOFF9PMJl3cFyUzbDD4vz2Pec6kEQZtyGOI1OE2aTWWEdF
RLhBvs/zvZTdGtmn68l5KYWdhxCuDpbZF1DZkERzcuOY+BCG9fLxeojFM/w8hjBrLCMctpWQM3zf
5rfVH7N2rr2tdpIFuxkJ8Fet55V75NKVyCZn0i+lgozM9GUaiwtb17Swndw8+UsxP5aAaX3jx/WB
zYeJuLHPYwgb28R7L09S4Fw6BhsAoHf/yiFrSXLpE52HEc40vRuduLJVYFDw/4f+2V/Vy1meLPQb
bA3pb5zqLidLamy1jbC+Qw0TGu7UbIqatGQG2+vz9fpaejthv+PMIz1DIWjQ0uSiGFkIX9W/zMdx
F3BApwfEZmO3uUFMGW8heM1udlBXlvmSmAia979Dz1NwFpr3k+KE8gBi7bN5A0MVA74B5fv2K9O6
IWVt/c9rtiTzErs2WmFrTXaeaVLAdxsBp/NYcIPQ2DQmWnpW4ebjGo5k8WA7H6Kw5K0EdULO2Mm1
lI356qQ13MYuHNGPyaf59rOWnRbHh0UDZxVQARRahCn1UsfG+xdYF2oOp3C2gpyMFj8of3K26ZCU
8katdek9byuE/f4TVriwWp6UmDksAArR4272JfK2IPH7ffZJPcK4XbNeWtx9CJBYQCJsQGXC7qPF
YVReyP3Yhz87jMEmC5qVY2XpggyS5d8hxDdOjCBMiNYNklieDrHD+zKhTL1ROsxmAYpuVjbhPD9v
luVZNOGzaQltD4X3qetnaEjbeQ4lxxxblLItyNcRHEo3t/UOBQLkWotaOpUeYiZRnY7HiLOvek+i
Pvs5wufEKLrCHYAbO0ZpeNu3WzXVN8VaDl3McLxalbkJzLtfGHTtDF3t9938LqC/HQfbToGguKad
tRZFHIsE2UKaYbGZAasC/VVfGTclUI33fMKz0Qj5GjFriD9c1DlQx51/Wx4kt0k38am6j26gVKxh
dRaHhaMthSiVTSACK4usKMNMbzhL42OP/HAEIVaN6/31Ua1Fmf/9WYamhmaorTpPXnGqyI4pR3Zl
DcfrURb32tlYhKQM4ww8p02pBKXoh1ipt37wfZLUnZpPK5EWE8dZJCEdN3EUGUPOeIbmawj3yFmZ
r7WRCLcPz+p5G/R8layFGq5977tPg4PXdjUdrk/Z4jUH+xbbAHTqYDN8+WEiP1QLqSFQ078kE4SP
4oulYefZ7pp6L3Xg0Pgvr4d8ba2ISQpdx9lMXJuvcELWxeMzVKKeyfOiY3oPjDA6JV8kHEmCveMa
+IVsUddzqCBsrMP/Rgxx8c7qUGEFBQXhQreELebLmmGPPayH+ZovvUT0NzHmgHB7mlxzPx7VyO3X
3ByXDtQZYu5oeIvqmEddTnTYy1kudzDD1TbeOTCwh/qY1ehoytoWjYnrUzx/tTczfBZMyFXo/Qw9
KnXUEfz+VNdfA/holfolCu9LqdhC3VlZrq+//k1AVNJnizbw/OKNPJcK6lotAYc9zzP0LA/RTxNf
7ITM9R5ZQeqv1O7m0jmSssL60YOoaeIiI9/7uLUhlN/nu9peFSKbG+vCmCiEooun2TjtwR65/GJq
UMBsLDIYTSeNGqF3Ug7SAZmdv+9hThX5IpJwdQag1kKeJlJFWWa2R4T8yZ1Z3me7bNWbfSEVmw7j
gvNDywM1pcth8UDX9cSDWgSb9w8rqHw3q7Nt4Tn57m8vwvNAYpdDG/FT6BL0qjvjo2rAn/vmV8e4
++qTX2RnZcUvJGSCOQwHehGwbmF7FV5kN9bEK0fBYzZ68Pt3lM4uAghbqlCyOEyMHHGxUEYJemji
vZdP5lZrG44yrfuAgk0OcyRPT7ThkmdIrLFr4ndwOyh1tOIMt3A8WDI6vDMoH4kHsVSBUFNeFVz0
3L6ePkynabZkRPIeKt7K7XVhWucKBd5e/IdJQe1yseS0lKkX+pOrZn/WwRHv5bXDYGko2iyBawK2
p/oifLi01akoeR318I/hjxlpbT5UGDm45Z05Cyhv+6M5bfpbfU3aeyEfQ3p7fRHTCaDReDkyMxl7
eO/Iu7T250z5aRZfWhkPE/MBpObKJC4NUZ/HSEdK5Zkh7Li0qBy/CQusTJyPWQZb5MlO96O+cpIv
fSqOMl75JucMYo2XA2ocvSnYch1SPDHqQlW3sZs1l+z5lwop0UKXEbIUS8/hc13G8NMoGOJJBZvT
Tel3o69hEBd+5aubIa9UjFI6Tf3q9Fr4s81G7KsjnGr+/s3r4ifM03B2k0TBaYj1bOrczvvQFUe5
/Xo9ay29tCkdg/SW4VLQsBe+VtzWfprrSCDMT1Btmx8UdjTKdzSk8n17bJ3bVQfSpQWCuznQUgzO
LUVcIIMCi8uzWvYApHy0oWzEtmzIRJGz1kNZjDR7qLPXaPWJJflx8CDvBkaPfZf+Ax3JQ5AVLxlU
Xgvln+sTuXDOzC9q2bQpqS54W2ET4MyCVi7Meyxj7N7eFLlWbULHWMnNi5FoYaOUqyAoKw6qa5Qg
rh32FyJjcnQI8lvFX1l1S9mCrqGqk6TAPogLPxyVsZ9yuNCKd+OZ9TbS0k3T/pTlTxNep9cnbmkj
n8cSVrha0XQyNGJp3t6q77I1DdzFFX4eQEjqilFPapozX8Mew53ZyVe7L39Zj+3drJ6NfM7aKbKU
NjiYuXBAniZHCampSiV/bHWaJAm6hZKUHzQvfRrCNHQ9uXvw8/ojun4/HWMt7tJqt1Bvs+YFT99Q
3Modmjmhyb3KsNCf0E9oKOyk2WJn+HT9ky2twLNAIs0r14ci7lE7c8ccRL/dhQhSxr0/HgeEPNZq
gUvr4zyYcHJhH1SXfUCfKWiTCVkgShB5leyvj2ipT44N5n/mTuyTOyUmIUiqDW74PHzEjWX85P+Y
a7qvBp/Y+6IY42bPyf20M/fyZp2au7TjoAdzu6E1ggiZ8O3UyRwztcJoUJEfOExQclLdvH9UoFC4
qadOK5tuqYaMBraK5acxtzPEdkycwwY0w6FnrZzgvtvqo7xL9rkbI32zAX6Knse2ceWNvwpJWPye
Z5HnVXx2omVmhkZfwx1LLm/H6N5APfj6t1wLIGy/EbOUQMvH3vWs7LmcjIOWcTZfj7GwA2jHODym
AdzLithlqM1+UHH1GVwzJYn4tF5zZ9PhTfeOMIYM05FLKc904QIiD6PhaR6pq4+1jd7KyBu+zKos
16Ms5Cv6/b+jzBN69kXSKfdKu+PoSsM0v6+aWUQmG6rnJsBcJ0/RluoTC/3Axhp/RS0qfNfDL3wv
ysUwDHnG2Bi0CPmZjjGFTgUbRau5yZqHIv775yVyCMDreALKiCIIk+g4aW8FNZeAXPYZmWXsTQ3z
sSF9TxxqSzqetupbqYI6MYMJ4dLeLTCIQT8miDajr97LubmSrJYmDAk5YGxUsbA/FTLigCJqanY8
hxo1BluNulw6vOOb0KdDIn/eqdwBLpeEVsByx5yXEF2Fr3i7CavPf/urcyVTQLbM0geIH1xGwNMp
KXLb56touNjFPkNotO7x/y+IkGtay06cyObTN86T0vwYujVLaJVfKbwQMEyikvz6IaidXI6ibYfa
dmqtd1UAkLdJBGPBjIqfIObyXUGeZ02bj7WFCHeU17xYp7p6qqpMOgSaZK1xN5duOhe/RtjIcZMk
/qB53avcCHgXN/nofWuO3BQPyS7jx2yvT+9/CTiza7lhW29QdLwpIgWdMe7XqRkH7uTlzbd26OH/
4cpzX5e1dS/FYXYrKWrzIZGdYFYNRCW7CJBiGp3kIzw2QBHXf9XC9nBm7yqNwxSJC3G/J6GTWZYM
3FSOb5CjcxNIFdcjLGR/Xpy8DG0KMAjpCYe1XitOpFcMO1YORXHs7b9GtPOvx1ioaRLD1oBLgO98
g5VC2KlsEAfijuV3qCf0UXJbhFU6S0KDYcI6a6ubiYeEv9etHDqvHkDioj4PPf+0s/OgMFs7b3LE
J7LuBqfEoxH2mw5TVdV+1KznUrJcffhpUqe4PuIlRAqFOsvCBmF+sYlI09HWqslRgAAld/YBn7iD
NxxCN3mewUxKdFhbvQvH3kU4ITkoaRs1Um0DYHIOaf9dTj5PGAxg4u3qpr3r7G9J+rwywjltijN7
PkIhrbYONeOm6tgvu2Hbf2pOzudxh7oYwzQ/81hUXO053YYfpS8rgZfy1Hlg4ZNK6Phrkkq1pNvr
f83CQL/4tPdc8I50Wda+45z03oySzeE4NqfhG72XPJpqNGZYunzkcZvKhX0wOkz/tmmhDV+aPsQZ
TTFzJNL8rD21tqH/WdiZ9ywDUf8Vw2MD1q/l2Vqunr/ntZ8lfO9SxzqvVNN58pW9dazdQHIDmdo9
otqHYaftDCQFb7MnzXhHulCZC9osMvZlYkJCXFCSgoZ1neFTIQ+bJoy3hv6eWQcoOvd3TJDgYlLS
fH3UAovlXDoPiKFu+txDFvvT2D+oEXLo+Djkwa6kb1CN7SZrYGL7a1TUxR3MLU6H3K0q3FqF47Ca
QkcrDVIvWPFtddKO8QFL0+20S3b+PljJU0tZmNXF3YE2LnlSuAZJqRSW2ez4EZTW9LOPza9BqnQ/
tdpby8VrkebddZYQS/B7U9MxtXEkddtBUwcQRb2+SXywjNd36tLhdT4oYQZ7wISKXPF4GXlT1xUy
qtoaLWFpH7zeUCENvErBXI6miRK9pUPGpUjyj3rL3W6kDBfQ6ClW6AlLgzF5XtImYz28kZvqJISD
6oDbkTLFbg0EFMfU69O1OBZOYVlmwXNICgkVQXtH0gMVPHH7M5DveulEs2wTdcXKFl46K2ih0msx
HJRpRVkMbsPS6GcUIfRDc6oPs229vodFs1J3W9xAiD7R2AFFTOFSWNN1FU+K0/D5u70GrCvaG/ez
dSTOfPhAH6u1zLQQDzyKOouxGDL3WFtY2ZOmR9waS8XVobli+Bns5YdqF9wPuwbu/dqJu0C8JZym
cRIhBsaDVggHFHX0wDxxwufDjzwv4j0d89syqPNtloZfQpi5Gz0dAU1k1UPV41dPCfRHavrqTwCD
9k3e0UnGKzREXRMNYa9rG57F6JGGRfm1rOXoplasH05Kvdz0lGY3TMn4Q1NLaa0otdBT59ZLi4ia
DT8RkajLTSRP41D2c4W02Xbb+aot23il4ql4mj50iJ9v7ftypQu20HW+jCnMXp5VSmvN/JFqi1Kw
m239G/9gHdQtKgkrseZ9c3lWXoYS0hBSxwpFYEoCU9UmCF/2zp00asq2DlUdqwQFBeJ+KP/+zf0y
6pxPzvKsg5xNmM4uaWP+EI2fzL8vasHf5+X8yj9QKDZc/n3PavA8Bh6OMwGi3H8Y8Y3f/3E9Ib1K
Y4ozB9OGZMfdHZ6D8DboM0TXqojDvqKBkmyqEwDNrSxtpBd/120aPBvTL/UX7TnZRd/bv58+aECQ
BdFJpAXBW/BygEjzZ5jU0+Uj5e6zb8pL/KRv5b22G0x3/aL39lgkmqqDK6FbShIR9oCOZrZdNkwn
b5D7NjVusC4uNp621o1YXPjngYSFH/kUPKSIc0Q/dHfwRrYeYOtNeJofBvHfb19ejkpY+sqQleDi
bYwwsvZxUnycVbJ7b8BXQMvklWPl7QF5GUtY8KEx4h5ac3zJg73tzHFbVisH5FoEYcnLpTbUGOWM
buLheKQf+vj7yoJfjAB3FSiiPUu/CavACGiemmEMGtnfAfd5hXNk07Zzhx1WLSqpcBa1XAk6/9E3
u+wsqLAimtSQBs8AgJMh4RD4m1pRMJH5VjqfShoFXJ26+pOFzmoWv2uLgQ/gmYpeDdfOyy2G13sw
hjC/eKRaX1WodJKbbIBGolWz9bdrLZ2lLQb1GMVOas1vvQ9l1DBGFTiyq0n2vZFqj1qYb60gXeNU
v73fzP1RhH7pQGhsauEeVaS2M/ky7QC9AZQjH7zum118HxHZD6kGS8M9hijv+IQzaYkEMrPFRYWh
IYTt3MxYi3qceCwkVKt63fUKdeeZzkFPtaM/aU8IuycbTev2fTh9W/kFSysX/WHZhIxGYVhEPPUQ
j5AliuczvN/ppBU1OjTWBkjBhtcg/KS9n6w8Ql/b6eLC5dpAvQwMiI6F1OXywe2wG8PaQaH3NaZx
xDjKehkxj8fy4kP4NBzD7/5NB9id5qtbbfTb8DNdKd/eZPE23sp30U7i9bq9PhWLy+zsVwnlgSIO
I2dC49wFxnjjBMHLOEr7MllD2S/UC1lmZ3GE86nPxhBI9LzMDsZXCekl6Z67XL/1NjK0hfolWckT
y1/437ONCNzlbAdKrZa+Rbzcrn/GE/6Uvfd0feoWQ1gwiNEzBGcmpr80xb8I/USOixavF/SdrbUG
9uLHAb5JWwEEoPHKyTu7FTWR4YWNx6HuZc9h+stX/xqqlUEsXmd51vwnhnDoodwSxo7WDa710QYG
km+aUwkZQd9Yj4i6Z9NuFpFe08ZavCudR53n9mxkad6GiTZfV+jM89rxbyJv67j+Dj8Ny+12wW1w
o39KDsYXL92sVmUWbxWWzelkz80nWkOX0c0hL0fFD2ZYrHcYvoQ3Y79Jks3MRpWPdbG7vk4WMizX
Trq7mACTacW7Z5TZfEOHdDfsfxOs5OPfJwc4iiJz85ubaSqAr8tBDb1UViO+F26ml/cR7kH4UX11
pOTz9dG8vm+EPHYRRyimFVPpS0lLHPXV1r3A9GwIdBR/46zYtN2EY2Qz7L1kqk6FN2CIVVXYombd
tzxy0hNWDPcSNh0b1WvsbS7jI5pLmbVtZbwWRuwD9rki4SAU2quckYXdRNWDLiNbCYSLeEXGb2+c
cILnZSNF8R0KAfpBcQblEPTJWi1naYWdx3ottJ+t77LB4QfrmPEVWzXTc008uk6QjFC/DteaEkvJ
FYA5J6mJjCxPD2EPt2mAixyUYGoH/nGGeWOHUfz1/0S98czYtGtkirfVF2d+zQP204DWsosuF1up
ZhSzVRaBbtaPXaVuEsfZKcUf9aq449JX0/RZlBRfVBvM62Uk/BEjxw4ZW6S5DhXr5GTsU8ud2SId
rqIn6wYw6sM7NhN0sLmNhGwScFhhRnVcICs7Y3xpiMVxFbhD+LXrH69vpYWh0Xy32KozkvENMjON
KysoqoCy9PBdH1S3HzQMMVYEsxayDx3IGYePyTrlYSHXKfpI1yXmRpyc5szeHMf9zLlfm7Clc2SW
OWTxOajn0b66/E52M2qDhDC3m2TNzogwAoyle6dxcvD/thuk1c6Uvb0Uqq7TUn0f6/scizS8Gm4A
9+yvT6yysDwvfoxwvNTjaOPVyI+ZtS8CN3iYOy04d+n7F7SAXVbMCVeRNRz4woUAYIjCBNgzdE5M
9JKT5FOHJw0CqtmmjJ5l5+f1cc2XMSH1clgBLIPOAZ1MFHzM60YtQ6nuEdFhqmfR1+5Zgn7+Nfb7
CWsVyu8TDPMPST1hqHY99sLgEJs06NBxazd0EathBz5Kvd7c2kHOUqfStbJOFzbDxd8XjhVz8uQs
RkMeg+vUh0CLBVbYFhZngm2vDOVt7ZP3FA8QnnHsPNRRhJyCGBImyg64E+dzv5tfctYuPPWIXsfb
dWkScWC6SimIZrEBYpmPJoI2aQDlnWn4tHN7LBe0j4r2ojrhyooXd7kQxBGuu4VppJbRBQS5Ge7q
Q3OrHca79TvGm5kjDkVj5RWshkuBCOBNk4oTu/Mpsj7ycHrdVHgO3c0qMutGI+KSE4KJvAo8uAY1
kL3WLZv+IEn9VsU38PqqfnNQizGEgyzJrGGaAgZUTTg7JmO3xSHvJm4q15bKfdtPyBkaJ3bbSyZD
EPO16PP1X7A8SK6hLEgw8yLeJpdsPdDTlNqFs7Hwr8+1dHs9wpts+K8x/g4hvPG0xurMXEE7WM7u
4+lkPk5bmDd7bNDDl/hOTVwQedsZ2rjWDxbT8GtgihiKYwDzeUM/k30/6+WcDyiprm9JBwsH1f8h
7cq25NaN5BfxHBLg+sqtlu7qXWpJLzySWuICggT35esn0Jq5t4rF07Q8tl98ZSsLRCKRyIyMoBAV
nrcY31c/4pkh+edn6dZkKOXYCxWsvnXtxWLCONjWlJS8J89j7/taHGLissY4BShsLk0UdZ3l/QAT
INJx++rVnKZw5qexzZ/oHG+45UrMQBNVQ0C08fKDbsOlMfToYj2qwOxbFoHoUsi7+k7+9LFbrHwz
3FZoYIA8BjNmdPHNVHUqIU6PdBhSexVGEOck3VjFqgVkHSiWoa11NQmY2TMD8TegZPP0zKVCYLuB
u1vzbDgWZhhA9YM9WXad9aKrjMGE+jD0v0x1px91UJnYfsIDM0X1m4ClLEchkvmbD1h67Q6Y3kfh
E7OAFobL5A6eeVzddJUqlFxFt/bRsCDaqz6yzAhEOULBFirjjmfTkwq+tEYNbQUCn3Pw19t38QMW
9+VoQs6z1FHzTEGzY6PDWpCNO+XqWQGXh2eAsUW27K6buKxIZoGONPqBnyEGdgeN+sAKODpwCBdZ
EPubPdDrj4o7RdUQCYGqg1suctWiL3XG00LDWDMEivRAFK7shGLOcld/bhCjN9PW64OGNAqwBTmx
JPn0FpmA5lRZ3EFYEGWiOzttPYffWPHf9hWgCaxKISsNEYpeczVBV6fIs6jUvK7IgZY3/ZnuedaH
RGyCu8mVW16aWoR6s47TLp0LsDTdKs9yyCzytbshZA84BJvjqdfhHcYQQjAHi+HmK7SPlZgRQC/A
WMbDt7m8L6F8bqknZ9z9raejVYJ3GMCWkiZzmXnSpimaNsl7tGWgsQlFe4gikuHlYyNX0De5SRi2
RaUQubV5BaLRjKKFyCO4RQ2ePQnD+uLY0DwKBFRuG0yYxarmMkiub015rTngmdkla4Zom2HGFBSU
4e3JxUKDEh3rhvy1zsv78uQwMcECAUdaxCveNOrgQNAYBQl9cvWg2gGX4SsGuhfyKJsb0WklduBz
4naRWgXouy675GzuoVYFvi2vqt0J8LZQJouWp95P0M/2iZ+G0ZbJNd8/Nyn//Cwkpw7XUGpCKqfv
Zkhzfc/Cft+Dq3Lcidklm/W269sNzgJSTHSEMBBw5TAFbVijVEIDIQ40LCsTaNaoqfcfu+XKEQPP
h+S8ldOIqPBcrikrWqq2jtN706hpn8qWWkfFVmOvIzUVXmrF+vePDa5k+Cgj/mMRZBmXFp2GTBDd
Bh8OZm5BLFd5SeGCK82bgxL669v9vJUDcGFvkerYEWUdl/ZkW0TzWWCpbvXJfqhwf0N8KWwquOff
6tLhNFwYXbhKXEE9NLaGP6Aebd/uDfAvgDdvY/fWXAT7hvwNxHkq+BUvv2UkTK0ZeIpSKZjc6Ld0
m2FixedxbwH5hxQEo/vL2OiMaZ+aFSzISrYeZCG6WDroCJwj8nm/2uq+ri0INxkEugExAKHEIoqY
bcI0koHXNrL6va1Vj0qzNfiy5vHnJuSfn51is5p0S8hGEVr/UFRh5ae0jl/7PvaVSuv8/8LbwZBK
CMYRZI1ssUOQgp/EVOLdDIjmQYJ5okNxk7vODjx1/lY7Z/XrYQZblh2gE7t8QsRNy5nlINkwleei
/WH/7WC09GpEePABIzJJzpHLT9c0+mhHBmI8SbJjNf8mUboRY9cOq2zbqqDGRmt6yTqZR6YG3mE8
gtoROiOQkHnM6+xgKvHGvrwruV2+tpAtybkkFGfQOFxeH4hBSq8BueZxwo/2OJw4xJM9SNMD8vlq
xzcT+UX6fTm8onjvKyOWPFaA+9/26nG2sucRxJJaR0MomjvdV5HguYuS+Me+s7abQL/gx+E/13Ud
iBbyUlW0zqsz7gmkxcoWy8/a1z6zsCzqjFHSAMWGV2Ci6Rhgnb/W5rTH5mxgNdfMyCsaw74YLL6a
ksqGHHTJLdDRYnhl+k0ORWLN2RrNWznWBEkwpiaAbcQ49iLMixazPonAgAojyRBmGWnDlLfct9EJ
hH53XG3szpo9zQE0GFBk1PmWZ0G3E5NHnQKIcCeCoXzAKw661VOoEG2jsb/iB+Tckvzzs4AVgz6R
Mg7msTJn7tQe2q2p77UrGfk1cDYo/mLuawk8mTQ280ktUdy972qXPQ27xGeoAXtSumg7sbkq5SOO
XNiTDnO2orYbNJHMsGe4vT/7mlvtxGv3Ff36DozR7S7fjV3w8WFa2y68piHeCqk7DOMu8hzHmue4
L6FNC1VPV0+/ZcpzSgO+OWmy4usgIf7HDl1kN/IiZUoFPFnDegOKZBag3I0IOzPduPrlQ2sRwC4M
LfwdQuIYEiWorqRzDIRrf0/Vwq/mZFeSOjAKEjSjseHy1zVgZIloPaBPBodHWedy2/I2HyiRGEdS
1r6ZvXHxAhG2UXtJ2puquDc2z/Sqo5xbXNzVpHaYo9BGPiqiHcv9+lk65hCiZebOpw7Ex5t4lbXT
Btyhg0FpXBAA8FwustYUFkc1R8CHdIKLiYPPM3fePnbG1QOHaiUkteQsEsYUL40oTm0KjIx0nmp1
8dfUKsw96c32c0JY9Dubov4Q90rkTQ36E9yK5sM4F/XnUiusV6MVW6HzinBUnkfM2cm3KXoWV8wx
FV42BgaZB2/sXAQBwLRQv0180ze4C/pg1679/E6yf26X4K+mxZe2ZQJ6FgvSocUuq4ADZ4f0N5eo
VravvH5fQSip/g0Cs68s3Oolvj96l4fHkPuLyiSyzGV/psa4m6VkAIsXRl9D+dQxhJ+xUjlaTlvg
NRfHv2ehdU9xjyE/qDmBB4NrkZuzuHktLda5OFwP8Yg6cNxnEG+agRmde2bvMfXKDilGuI8RVcCb
HbXEL4p8RI9StxF7muSujiGuVxsUBAAD0o24VNUDpGZvems0vLowmPAUQcy3MlKt20jlmJATI8sa
r9VMAPYVK2KB3UX8aDai3Kv52McuJgZLVAFJqrm6PlB/0Af7lDMz/qIPnNsYFlaH+9hh6rHtZiwr
c7CzGz4tD8YH33SJSLA7whVHIXjyzNE3pxneBnC+u62RA1xm5+GAG8ylUQsqOjjYVIzl1g9YC73I
e1HVA3cl/r0I8a0V86jM8QPgx355Z6JWO+4xnp961i7fT759oxzo1kleu1cMVKcwVYZ+LxpXl+7L
06lQ7BlV0uyWvhS3Jrpj1RFv2hCppYlhqBS9YOFln7ZyqrUwdW5XXg9nx6asrBKCeU7r8exkl5+S
fJM9c+2CwSsMQ64GNN3Rlbi0YLQMY+eF1XrmqfvtfJlvGw/0JggINUoekk6NPE17cYfO3GbdbzU+
GiZoBTHajImYZXaujXOrRaRFz+pg76g/7+1bE1WdP6wRm9BBeVVeee6ZtUUI4vOkFFxaU3f2TnZr
ixt+kKIZ/02vVvYRgNSSfEio7ix8tLC6pFVqAUKC6Y4P+5KAb9t63DiJ6+v5x8gyrVethAi9hBFZ
YZHgU6ioisDZtbs0LF8/Nrbqh/8uaJl2xwXPU5RoWy82Xpg5uQleUR9bWKv04SEIkgVJiYFS2CLt
0MfZihsjQw8GNK5OmEHaYb7rwl4CaW86N95YkTyxV96AdpUlgVygu16Yo3GZRniwY8pC6YM0OzXV
l759Up3GVbYS79WPhxEzG7xzkIRfIna5MJHfUKyMRruk/942G/JIZDU6nRlYRAkqagxbs0b10tYI
KSgqRPvSFOyhouGMUc2YvFWQ2eXKCLQc4ImgU86K55l/j/rfyfQs0ruY1pAYCpzYgjz4Dwp1l/Zr
RX1DgayhuoUAWQ3gZ792cThqpLOzIyhuEG0/Kb9a/dHufn3sTGspLIDh//vFQSB6GdS0Om7RHUI/
T3LR/6nLmaHY5Pxe9VkAv2X/U0NKtQSAosI0zijZtXjhOPconHl0n92nJ2NX30U/ttU61mI1Qgpm
JJBNXjeAFCYoRu16AIMUTERoD1X/TJJ9Pn7L+Ws3PX38Dde89tzYwqnSnoK3UcEBYY22cyZyAxKU
jSfv2hnEJS4JXtH8xODA5TblGjRjclVA9pz8wmkMTQhiDBES5cltnXEjcVg7JBBhA38uhHSRFC4O
fJRY/aQIXHQ5RZMTgmEEZDhmkHYPf//dbN2SGTY4UK+eT1ofzRAWwSaxxNqLbrzt+nbju61sDdqb
xEKlEaPLGGK5/G4UdNfUTCI0xFvtpe4NgJ8Ncz58vI4154YV5DqSxgWvmIUDVGM9AFWQ9F4bOveS
TIGd4p0B50726r7bb6U6K/tDATeWrI/v2LBFWEh53/STjmpBWTw0nQGC2iKIym+GvQEQW4HqINeR
+jNwOhQJlgTeQ4bnQk0wXwdQ361zk4A6Fneo3zxst4XXNgqlqvciKthN3gP3Wfo2EqT4U430LTXD
AvLAjbo1Rrr21STNKsVMhERrL11Bt4fJJmXnJSPZWY3lZ2bhxqYSSo7CDYdYSTjAiCIZ6SDGhatz
YcvG1CYB3q31kh7ohITgZZ7tdEjuJU13W7EdwHCd6zTRt6jQIaezxdGsrzw9LuzLr332NUtj4m2a
J4ABxU5xKOyi3dkiLfdtWqFOy/qG3xujox2BdxjcKqlV1zby/IsQjfWUxpV5LKO884VWtgfLULS7
qS/Ag8youOWY7nhqQSIVznbaeVmjFwelqUGmyoVzqGKov2eN+rs0qgp8xkqn3zHwXGkJGoIJGjff
ABOKj7wbSDiDf9m1bXUKo4k4N9M8OW9K2eVeHTPr0GkUg9+s2EgAVl36fGcWsU0RYuBoMSJxPsZ7
ay/nROluuNVv/oOXvEyTF4kTdgH+BiQCyurLR3WlRTSB3GPvKTfmzgqbU9G67yU9GRasQ/xjw+tW
7aHmC2Y9sPeibHm56w6XzfwpxTvrBKnFGpQQ6af8RnfQm5KcEMpGeFg7sqBEBo4OzAZQuZU/58zJ
+jGKB8UE2MjRYldN3urky8cLWkl/UBv/18DiFBW9nca9ivayFfeTa7MihEd+MjndsLO1kMVp0RpR
oamC8C3q7ESz5NDwLU6DteBzvpSF2+mMUiZytPH02dmj9+oaqnbPmn2uhR9/s621yB9ytilt7nQd
yPQ6b1K/9Xxn2hsyKit/P9A7AKSqBoAhQA5d/v0E+jNmGqMHz6p0rxnioNut//ES1h67SHUwDgLO
NTizubBR2iW16lEHLwdASYCZ4ezgwStc3dz3gWTt3yp/yYOxOKgXBhcHRxidObAYsJpBR3VEf1Sz
h0T9ynL5X7636ca8/5VIASp8kqkHTBCYiCJXGLo00vRZH7FHqPDtNTf9Nj5nbyYGLGwffKK1G32p
3fYUxa54hLCK9/HXXdlAkEFg+MFAafOa33uwEZW6uVY9uw27qPASoW7s38rXvLCw+JrzPCJ3TFB2
ssbumFSowgPRsZ8qK1Tr9KWxq0Pe6BtxfSVUXNhcpEQkmsyisEH25JTKweqHY66yAJR4u48/3sox
Pjfzfu+enS69KXRw9cGMNdm/7MIJGQZWRBcfesN5+tjU2k0FHKAkR4e+IVL+RfTrS9AfY2CjBbJW
9a1h2MWJ9bVPiEv7eD/j9vWbwqzwTa0dZ8knFFU3FruW1l78AulKZ6sFLDvVU6dS30eqTNCzYuDo
6f+G9nKv/7qx4lXXhEUD7Cg4j0usA0Ys8gySzLJM0/viQSojvGttoWXpypnIeBMuveY2SNBAAgP8
o6wPXa6QspLNRiSbYMaTAt2d2Qz59HNjWSvXskyg/zGyCMkY3WkNoUTt+7KAeACvrqsEQO7tioAX
7lYwW9026E4j05Xq8yCMuFxUJhrQjFNk7XI2ra/vndfEV9Aj0kMe6tY9Uo+NA78WsIFR+Nfi4sQP
M6bTMhAvYhZC/T0e5n3vgultcuV4xzaUaG3TgH/Eq15HWxtA98v1CZOMVJhy07Inxfmq9K1f9trW
m25t186tLJw/yiuGKYW6w8TKH9o49SAHmYgPApxN6oG1vh6Am/+uaeGIQ0brBuOkGLwwXHEQYYau
nvN9+jqEyZ6jXg7Fw79/fF9YXHploXSxRQa069knJ7mn1sbfvxq/zpe0cEO8f/IO3A2Dl2rNXT1q
kCAEV0qBvLvDyLGZ36BSGtpD40+EYdSw2Cj6roVqgNQx3qEDA4E336WXYPY/68qpQylxqHzqRIe4
Mp4Gvd7Pzia9wppHohQL0CAe/6CjXVRnyFxmnTOgyvCnvqy5DvIjsNNDbGiATqV4hGAxs92tOv2q
WRwD8Fhj9g0R5nKJpmIoBhklSkHYXqrPj6XmWvG0kfGtWZG5HkYj8C/MvF5aYdB86+MK7+Y6mv2c
R5ge/qQgOdmIkmtmUGQAqtMB7hiruTTTpiDHohRJeB9GaGwctBvHI/fk5U/jYXqVmr5boXKt7YnX
mVROAredgbHTS6MjK7R+Ns0W0wzV9MCzCtJ1qsZZMFopRolzR6sbv9R4FLnQEimEZ0KTVAFECgo0
Rz6ODoRcKSIRK0Z2QyQU3Osb0oeJWQySqcRW6xCsl0SBOFnnxK6RZM0esofpoUu1rj/i/9c+2ANr
TzxOmv08WA4ahFPj17roXSWyNI+30bC3HaW9caLaduOkLsKkqdWAqybKMU4V/yqn3HZBXTyE5mBp
j41p7mptgBwmS3ohh0HHYC6t6dkQ5aS6elxNt5GSpT9IpihhnY2JR4uUbRFMrR1AzOBjqkCT+itL
0mEGsmM7mwCOGIwvtK7dxFBdZdg71ucNz1mL1JLwEXkDDjveopebmBukqnMHtw/ZOT+h2nSEOI5r
1W7sweBfU6ojeZdjL/9YW8TNsWvGsu9hzZqUH6pyTBX1x8cLWkuDzi0sToI2cFoD44+SfJZ6xnho
2YaB1dsG0hkg8VOBxLxiUh6aWKODgpd7AiUo4YkD9dmj+UA6t6r9KkHIIvhyWxDg1XX9geaiGmov
wZjAGREdYwSoxdp1dmtRXgBD2DYbycja6wPz0Cj8A8UAoO7i6010KqOiQumLC40+RgXjHlrrOLms
YIFoU+XGwmDX0FWga/h4396reotnpHluehGPOwg1KJzjacWH+CA6K+SO8FtMUPLmra+SMIlujF7+
E+JznXr91AFPU5SgnZw8BaLGGlP9iA2uWR8jaPMxdA7jBNeGnOCeXimpPW78aON7BUOLeXdPa3AO
RL9I9tXKCj93io2X4toBPl/OIjgyNU2KrNYhk8DJHdXb21xoj4pqfFXyLc7cteB/ZsqW9cyzlwYn
U1skFTL/ojnx6JuO+nL09PHurAFcAW9BAwWia6BS0MmljUmtHV7PgE61YGeA/k4S+8lXpHaeYF4e
KkHlk9D6Xu9qlzzbyPTaPNgGU8lvtnCRix+xyF25ORS9oeFHyHZbEf7httyupm+ZWSavkdNMokbs
bWeQ0bGHnjduRW46trfI3kyeqmwLCieP1UcLWwRhO2vsVmRgV7N58qin861pDTeRQ286w9wnibqR
3a04zMV3XERhjPAIklZoUYnhRikPGD/cpDtdS2Dl4xsEXRLNgiHUS4fp08Em/YgENj/wJxFGB90t
3PKlOG7rdKwu58zUInLwiumjriA0lvl8VJPmcyosPx6GjW7YlpnFiW6EWapTjxVRhvdZskuRksTJ
388gS+n5f77bskjSNGPEtQy8quWUCa+bzGM/zi8NtJ4blb98fKrXHB1VLKgoggICfBuLFYH2IU1m
G7ex5IoFBT24Yk0QFRqHj82sXF1g3EefHNOnmK1d5jIJkjUn1xS4m5Unng1dPo9348bNtYb8u7Cy
cGoIqXZOq0C8VMqDmV7xrN1mbzJI1EEm7pQdD/PdvIUD3lrawsv1WnG6hOsYg89B7cefInvj263N
+V0sa+HcYhK5VZJM/d9yZ4wy0n82/LPm3ue7tHCGsYhGfaog1mzoyGsRZHMg3RnfOESrceHMzBLX
V04iHet+mD2dpPc9F/vS/DKkd1r3iafxjhTFzmCe3j+r6kbDZWX4GvCJf93w/ZedXZNFThH4SrQV
8aoAr3oCJFMGnjXN0+gBmvS+GbKQFIdBP/DX/9cBeK8AnVlOOMhOWQ7LlVkan6nOrWCIEmPjqblW
SLpY4OJ6jMqJKkCSoju3k9PIWViIAKiaxu+DIlAOTrfhm6seA+ZnmQrLWYylx9TGKPIc77+c4JRZ
uYuZ1LtI5xsV/9XcAxN+GEuzUNC9eqLoBG9oLqDQW+Sh8zN/K74qr+yYhAz9dDnoZ3jjJ/UF6kx1
QL5MPsi4/C2+2rULmqD/DWQVBqKusu+Jo9ijTTKEzZ8t84cmjmB7vKmLp7raanatn5AzW4tUK+46
hWOoDFSrx3RvOGC6Zl6FGi7GCydjt8UMIDdpmXqcr2zhNDWPe2bVBdCKR8kX3u+H0DnWu60PuO6c
eDYZQLXKid6FnR4Kc1pW0hbhWRyIBzFYKSXhijt9v826uuqZGPaWgE8oqCyrLiqD4EOsoPo/KXO0
jylpj5ooWjkGyDYC2uoN8K+pJTqyKKeCmxUOQRfdtjE7TPlWp3j9052ZWBbIgDZKuxZJB462/T41
GZ/iW3KvhqBy3ZxYWPc/wPclqFTDS31xp6kgO+RWjp0yXPAMPHXgkAextlu9kJutgdP12+3M1uJ2
A6AATZoK92eXvI7NjTreJdXRpFNodJ+qcdx1WeknxkY4XnX5M6OLuDWUY0w4sOOe4/zE8BCgueAF
CHONdZ/tnL5mvaYdxx5Eag1S8q00RW7W1Xn71/hyIMSmHJI1Gb6unB8e7iRDvyTNx8TXPtlwzZUn
qIQMos9sAA1yhXQtrWLs7SHrPaIEOCdubUc+gX56ZNjhxxfc+nn719Ii93LMpHXyCucN7CauDWmS
/rZFNe9jI2snDRgMxH+px3oFb52Gviv0vgYLlv1mkueuNjcMrPnFuYGFMzZD3ZesgwGys4/sWO/b
QPJ2b9VN17YFQ36Ig+AjtLA1ly8jiEDwPimxLUVfPaCceLKN9BCP5C2OO2ujqrKaFZ8bW+xMPRkc
A6uYK2wCjH0mwlW+gL4UuB08xz7bLgipWxNkA5vhfnWzAEyEbUeDWsIiZk15ZoyaPNgZgn3ikWmX
6SCgroMRCisE6kEsgJbDVnte7tDycNEzq4urc87SnggthYsYQQ4iAIse1M5x7eiYj7uB7D92yLVe
IbiVoCeGKwY82+9/fpbXNWU3F2yE2w/H3qfhH/aS9D0naXexr/0XTaELe/Kjn9lro6kikYrlyfzV
BCVWL6fnZw+Y41M9bLmOvJGvPqYJL0VfAaPm9uI4pFZq5mMNXEcTDAHfFw8FNJcxADPv4rciMPpg
sxO6ahH0nGhgYJb6qlky894yWEdR43xu/WjX7eKgU9yhc9HGwISI9nUT9LXqpv9aXN7eQzMIq+9A
cq096zsaipDvSLpD0Q7fdNpXr8rtVjarr/romcnFyeid2FbHssWVl2rlnuZOFOSR056I0US1V6KL
OTR3gnqp89BY4RdBCuoSMXEUs0eBNHtomN+VVhboQ924BBDIICuTvPAMltWvbTtzX41BzlbqE9Ax
I038qhnUwLQUBf+bpoJa6jjrzypLfpXm4IArjjz1Kp3eMrWovc7Iq10HbrkHS++zp2RQ6hx/s0I/
FzX4+twuBjGwPUfxnsfxuFc7jTWuDrrsU4eIl/kdpyVz5xzIeL8Z9LwJPj5zazcNGoWgeALLPGim
Fydci7Ox4QOuz4kcbdCQR60/O85/cZ0B8wwaROgTA20v/fTsnCkof2J+Hzmd3WA2ry7cCVN0Tm5t
rGXtIkBoBBZZcrRdiQ61ps46dBOggwWcFlpT7qDdyJI1hAe3zrL8LMuzrAOPKqmxAI5b1vXz3gSh
WTvhsx3rQ33f71uEje7wPXFrbzOpWztUeGeDagz80ZjsXXi4MqqCzinq0f3PLlBKF7osGmixQOX6
pVWg1s4xCfW3/OloLMEhUGq0MXoKGrpFTpcME62jUcOwh5qcusFWfRGp7UaCsJqJ68DaY5AHMNgr
fbRuTijID5EhjD/Bi/9OT9v9hAiMz8M4NPyPXX01EZcldzlJgDmCZQl1IpFhThoegvou3Xcn9Ctd
7ShFnYvNCZM1V0RMghY4mEa1K7jUrEVGqwy4ri2V3aNC56rodSpW4evzuJGVXnGpy606t7W4xXJq
muBTgK3ktvfjPVoKaFg34AhIPTmvn3oTHvFyFntLomLNL+U9bVEw/oJ7ZHGs7TZundoZwHwQ4WHT
A9k7vny8ZWvRCZwmNuoUDppoS0TUzBuepGoDVTliBJZSuLTLDllmbfjh2kLOzSySOhYDExU13eSl
vWn6tVNpPjBL/sdrWXX2cyuLdyD4Qrg+SSsODfQj9TM/8ZPI03Lf2pX+tC+3ktU1Jzw3uEg4TN5z
RRswN87AuxEpz8ncuSOLXZD9byxN7vQyHGKcRcXsJBrseFpfBngLRXaQD+AW+ZOd5j5yxexH91Mu
TOzoA7hHP7a46hjg7pWEnFCYW94ozpyBeEyrQVFRPQ7mA/gqPEdJNu6TVbc4MyL//Oza0iEWDd4N
fK1+VI8VVz+bVBw+XsfqFp2ZWHy4akoTTLdW0EGwbOYW8Sd9hGZuHZ30rSfl1mIWPj5ihsKuHSxG
nZjlEubEGGvcglmtbIsN9QEHnJF4WCKiX34xGtWDxXFveGbxoBdP04jH/8YjYaVyeGFisQ70gAmb
7AFV59aM9gT0ysQ1OmYFVkZHN6rK5jbRonirFrxSZrgwuzi8GeOFUxBQEshWaeYc6U2Lyh4uj+T2
Pxiw3lrk4uTmrC61Icd9K7GnkpYq8+VozMmKXUd9n3oivrpns9/9mLeUAVde7RArxS5aJrikkLBd
7iFXOROqpJLOJR58j9GxHQ3EbkvDc3WJuPjBNAOg1RXPXAWmT0tRdSAa1WdWEtOPE3Yj8vR2ou0+
6TeZnlf8H8v6194iidIrDDIiAuMp0mXzFwFigLu4bPuNxHD1AJxZWaTTnapA6rqCd+btjvMbMDu6
5tag4tpFAkZdFfV7tBqv9V6VlEY56VC/VPZyGkFKIeQYif+Db93aJ/ABY8MXwV3Ke0GEQVNRRjcX
aypTRkY+MoDJLB0KHzHoFSlaWbaDF3nx2PSN20LxjqiJ+tAZvPAHkvNvTqk+EWX6geEVXwGwv0jG
X9WQPGTVDMBYHrRG+cxI07i98QvSH7vKHLlvMY17QMABsDvVd3RM3FaFJnNFnrSsK1wztb9SsG4F
jrDAQdKwnT0Qv7VEu+9MoDij+bYCmiWh0y5n0XRCDqiehGkUrmMqHejK5tkFPf73bozeeCdoEMc2
8zhmH3xdz80QKCTDZ8TKPCAMSxdx7pPNrNJTo/RHViipx/PoLQegLWRjDXJwIJSmyQGv+6R7BmFd
aE+9HlpoYn5PK9H6rDI/a5FFQCkaP4tR0YJsMr+zMap9qsd+W0fNJ8LyU13iIRmj4Vla3QED7i7N
q2drYqNrj20MXjEaDmY0+r3eYoptxEUeVXvWQXMsU+5wRQVDmoWJoh6Nvghyo3yZmHFq1exkcrX0
NLV8Jaqc34BOnzln92Ms9hgIvC2J/Zmhx2pM9YEYKA7U+gzBLWD0pv7GRr6AHOixtlK8C4cU1a72
d0262E0seqPr6XNV889absSuLRQc3nxfieZ2Fq3ilgx8HtQBvtsZlbusInhRN2BHUyid/blR60e7
sNgXx+pfZjBoumIaJ/w8lFN3tbAyv531ykuTmHq5gpp1FMdspxZNfKel8a+ONpprRngDKcUYYIaW
u1U/AVRrYqgPqA/q4TWuHeNk2sdKc9QSFrk9a8rAqOsGZXD6Q+vzV5Grj6Vun0wLJUIQN3/SC8bA
00JugfNuP1MhMIwPQUDXsmffqtSjSZoDGQUID7VTZID/BpAC/C+0H1BJ+UGw2UPvPMNbMs+sx0do
YAfazIeDhclFl9hj5SblhEebzvsAYTfoO35Dk/qrWc1pgK2b3XwGYnIam4e+UJ7res58vJiAwlIM
+pKWWJEWmfa+GpNvPQgdvD7pQPgRmc1t0ylqGJMqe+inpPRbUjphV9A3IxuF35SKdeJ8LvYoVEf7
EnC0X+jZ6G4UO5BS1Oyw0dsSipV24enR9ISfc0w69RemjW56u/sBQYg3yB//apwY7tnz2WWjcyKt
E2Aa49Wm5XORzYqvjkBNp5rzTOc66LL0F7ort2luHLO2vms5/dHb1qulTDdarzUhxKqfMoI6iFV3
TwTQz1w1b0ut8pOUHiDb8JxOoJRSm12aRIWr0+5RTfUTNaoZuiHVU5so8EIy3uqQEy804wFo5Gc6
pC+j7mQeUsMgYs6bcJobjmlrQD7E0UlNX+8xLDKpO6YgObW77M7WobcyJOw5odU9L+vvWquWrjB0
YOprzLKAis3yutwBn2bJbjFT+WSlrAiA93/SU+OEgWjdzepyZxg9Bhr5/GWoaAEgZg4mISV5EKyx
XGSvwkcdGgy4fQupo8gyIWBZgFyosuev8cDvGlq8ZkY2QNy2Olpt8dyqTb+P+wQ6pRnKkcOcQZsK
uEjbKWo345ChjlHlCDKlCnJa7Af0MIt23kfUUNy+pL8hqqd6oKI+VqNZu7ZVfmkT/gz58ADjsM9V
XCJeZ1CXJuMpNxG4tU6or06qPWcR6GMG1LfwluR7klm/Gj3H/FdXfskT+tlOHEA0MzoFhIj9KIZQ
abrBjRQELKbV8OA0y7yG8FOdY4wYnQvqqjlOIPpALpmnGzEhd2lraNvpINMYoPkUN2HWmqB0FkGr
UAjBJXSXpvMY1FX1ADq475PoDQ86PL3LGv1ZKRlxiRXnbmNZAuxtQKQyo/zOI+tkOt23jCaIG9V0
sNrsN3ZmCIA6M129x/ce27n2EpPF+DSmESp9GaDB4tUATgiqP9Gk/B41hjezzp87eg+WplCzahFC
iTAJNJ3dgrwVAXh6oIr2K3O6p4EoLk2cuxzQL5ck5Fs3YHzSEc0cADvVeqNqNqjKOxwobRxERRem
G4se/H0RiDvG1ua6S1IdLL6Ug28PhHRNOfgagukIffaiD5wI/9QhGaivbPaKzwlFxr65z53psVTE
z3aYBDS3zB9MwcthMLFT+pgrwdygB1HYyp0GRL4nJr1xp0R/VGwOCEjzpPH651BaRz7kL32t3xIA
xt2aa29dXrypDsqkVvtk5qo/qdWXiLGfWY+CZzrBE40auWDSW79oVjf3/0Paly1HbivbfhEiOA+v
nGpSaWypW/3CUKtb4ACCBDjz68+ifM92ieIWr30i/GQ7lEUSSCQy12Bw7M8cGdsZX1173OXm+GLV
lgpLn/iI46bxEoU8tG32w3JZhLmjGjaNLoISPa6dVCrDEzH93jfNNSPGlWrXr2Zp/EI3fggVRXvp
KKmibkipV6TmbZySP47q7FKL77iaf4eAB85F1bkFbPiopdNBS+14P5h17mllftYMKFFgVUyekRTf
FTLtGzLcdVmxywFb5WB+uBq7Mp3mN7OVMspiuzrzypZHWdj6j752BVooaDLuqoIXUdwM2osSZ2iq
qAM5ZWWXn9Acg3t6P77wkcPPYnLMh6412idNr8ozsx3lMILz7/VNz19Rq43HlsawpKAAIoedI94c
ONjDEMGurPuhmsZ7bmrtuaejtWMVZw8M5/I+jQ1gQ0Xt3pIeJmttPPFfoDg73KurfJY10yXzBrSa
IWJiQhrXoVneeZIM7twwnvtBjWXeKoWKDnXM6I2s8+EoVdGdehuZz8ERDyWNoVcDpVEqmItCaGPP
G1agrGtSL4vTDG8TautONz7VmXlUXChP2gMIyUZoG1joHOcAnKBeUwVddgy5d13p7iojvYG/Jkqt
lieeUAoMxfKATeRIcrTe66q5ibue7TtN0Y5sag+khT6XblRFwKtCvRoV5RmtniiZYt/qcKChwRS3
lQflv7AZ1bu+6gOq8Geb16d6kkezVoU/WC1yBMeMVBrs2nLiFLg4J0wlE8HolLeNYkOndXhjuaFd
6anQvbZx0KzVsu+xZlVBLptHrrSAG9gQuSsSXTtIAMO9cWjcvUwqFXtfZv6EPboX2AkeJ+hplEU1
hX0mvxVqUz4pTVecWqUsIxHnInS6yvGkItSzYQ4QqW0E9/Ney49cQwvSKUsIXTbtqZGAHVgQ2BvQ
JgzIVBehYFioU36nkDIJSoGlnsmJeuogb2zgL7xWNrkHV7QfhgaU1whebuvWgWAJQI5SYo2MN4Zd
08DuOKxj9VzcTIIDSjdC6sB8mVTzuRkoHM1Kf0zqyLFFHnZxnXhTD3i6yunkTVMhTmlbfLdN+cDL
8qwVU+oxTg6SteFQPjjSCbg5BtOg7EccRR42F8RcqWsFrpu+dI3RQDTjT15hvxb1g9urZSi4sxtx
EJO43pu9doOuSlQqPEyYyTzgFrCjMxybFPB/TGeGLn/htSExkWl/d6aFFIJukommGaw0Wti8pKT0
+6l5cKoKVlixOXrcxnUrJvVbbpqPNgQBLS05geL+NGXjI5mUqDXMb702JSdY3uJ+2+l7dVS/QVws
PbkV/Y0j1D5MkDnyGXVoMKtmBKzWQAxIxCProItH4YQOyoq8Kcyk2o1gKwODKYFiapnqjX3zSGt6
nxrQwGQy5LHSe0oFDYoGyn5x3V+5Kvz/XCtyY74DEeaqy7TX2MEAiNAxkHb8kFjWHQYb15lp7NEV
3Wc1d/dUyXZysE+9qfzQi0YJMYSqIH1pPlMUguCvQeWwwFLPIEHYPHQxCYQdeyQnHq9oFCONQcjb
o7nErSpLznU3kHCs4zsu6t84bK9YTyOApGzI8KLmT+if2B3dkEg9x0Wkv6uGOWWWO9EZgM1KQCs4
TE4Me0LCltHch/PqtnoRRJu8ys1RiSn3xWSfUOO/xW7Gr9USPvUducurJHAwpEE5zlWvL6m+c4jZ
eGZhCs/RB4YD3gUek+HdZ52G3KaQxsvQXD42KK82buqrt+jLa+2iz2E0OC4niTQ5tcprD80kn0GE
xLPL6bmH370orDDTc18lqurpMj31Kdh6Jt8QX15rS1z+ikWPsanj2JRwjfMHd9qbSOg1MTZ6pe99
+K8u8J+6ciLL1AJwyZkQOJtRdr+aU+MBpgw0hmVvavqvtXYM9ArMmSsOPMaiV9YMGU+qDFOdsco8
Q/0dd5U/FH+kdds7TvB1A3X1/UHZBnoms1brUjhYCgViNjUOECyQCadWm20pSW9EWEoGQwWU9aON
dQKawq1S2eQbzzT69H96DH3RnXJF76B6rifYZXBs3V1Vb0gSrIE+HQxH//dF6YsuDu4xNgN4ScEi
mL3acQMB8vnds52fh70FOsHMAE/sWxAbfR2mINzfolytbzkdYjCQEFAhpbFYiGKEcGqiqg24ZMdZ
ynHWCkTvY4IvCMCYlHv/54iLbrGZaXBuSeg8E+vD+n5upOJouS8PZaQ0/4YCC8MTA+gVGAvPit0f
W6eS9/1Y6hhApwYPQN301Lo+NdkGfnetx3gZ5VPK6LsugwsfVANfTQdNjxgaga21kR9Xu34Xz7L4
VrhqEXivAouTV68u7zyt3ytyL+FF/i9W/kWcxReSklhpHAM8WOQPXRYN5Z+v//7a1BcfxYHmN1DV
Gsa/Hz8KZBVbhhYSaLFeH5b3HK4w6QGZ77jNxlyjMn6ItdhkcVU1JfwHZtrwMMLZGqhc3/WNh/SA
tg+odd6/Qr99CLlYc6OWMOYOWA2To2i4sBRwX20saI73bXN023Hc+F7rmxjsVtC8QWT/ZFiYMCvp
cafv/PY4RVqoQl5hvDV3syVYu98aMa+u9Ytgi0HIBP1CfSQl0ruCmmEsdEyCwUEZdL6x3FezPKys
oPdhwvJsSQdNHdLWDrqCvpKjIjG+9crj1+twLYCpKtBMBDocCOMFoMJUJoubDFzJ2mzfVH24NZzy
X8yxITD5nxjLoyonpZm6do4MT4rhCYI/YGzrjI9bkowbz7I8rSgRAsrDBLObrvea5t5lGylujVsC
aWMb0BOwqCEbsnhbbIJyjj2Z9fsArLa8v6blZY9DSg/TwEX+htEj7KC//kgryw1lBKoIuOxinr1c
BTZVXFFJdB9V9mg5T6l7ULQt35DVGCAXg5OG8c0nQRR3yu10ShDDdphnoGNh6VOU838+WIbCF7yC
IfYCmsVyEgubllK3BpimkfGaKkdwEna55e4mslG/rqFPXACh4DrwbmG69CQeCpjFoJMPQf6f8FOP
9ADzgltUFof4IAKheWpYBKMXh+LU3339sdYyEULbtgl9OWBil3wZuzNykc1zsDKc4aI8GPbarQHz
HrBzAmvrQde+G7S2YesMBT1Ao+b/fokG6IhdQLZwzu3yMN00ARwRYa8XR/p9G6lPAKCft5DNa+cJ
dHP+jrk4HAtmxgJdyL8qd8PPQy6/gx+c+bPukROlN7P0xdYmmHPq4rrggpTsKi7AZtDtWZTvQnN6
Z+qgVdKpbyyZ3lQt5J0VNJUJhUYeqOrGZl+pND7EW+R4k3Cld0iDGi0VJzPl56waDC9X6uva2kKL
ri9XbG2keUDqPnEnJYzcNBXmH5jjNwcgK3v4gB/YKQVpYAhnLXj7OTk6EZSCok0r+/ko/vRiL2Iv
vmaplExCYHa2y1BhgeMJw5vvYXPdPX7vIf+5ieJbu/oBgvb34y6+pSNVuE4PzSwwWb9U0bB/hQJG
UF1LCFiRf5U+ccFATkP2xFG6KLWM0mFjxgTqeyZiaAGnSbNrGSYinlKbv77e/StnEIxiMMLFGAzp
zVrEUnLZ2Y1E72RgfMcSF9a/376OsEam+RBiUc0NbukOUrFnenxz6B9nb5P8kOzLhy1iycqFGdJ7
EOvFlRnG8driKxlmr+pVNw4QV7t3p8gcsDaSW5G80GKLk7G6Ii5jLXZbbE72WLmgxs+03vlYZcZh
QCrxx0gFzEMzf/4LuvKHp1uc5bzr3aY18aVGmnkTRmyi/+dmuNDpgYQIoJCgqH067Ya+HE1GsfD6
6qlSHtRhiyvzKSeibkPKwJGNA3V2i/2Y/BlcZGPi1IPvjHs7s+3fREzOtXDVaieIoT3WpKJ7Q2V0
g6LwKTcu4i5WOTEnNzUZUFtsvBWA1TUHzk+JeN1Y6VthFivdggdeV0JeANYmdwwTo5nuWsJihh4s
el+4L8rrEFJfQYbavKF/SoqLJ1zcX6BWXpiQbgVk7DyiL+FG9A7sqhCjj3cHgT0n/7TGQ0DYkVvQ
N8NR/snyr2OxpnVdXftVKW7j3vJ1W6ATX9x//U7nVf0h2c9K3yaEnGwAEc1PrmoxtWECU85gdLXw
IODkS8v1m/I4VU91eW55fsWmH1+H/Ly3FzHnnHlRomjWZNVJX4N7etcACVzvGkATPAxXjtk+v2E+
4CMbET9l4feIpmXoYKLqoGB9jDiC7tcMtv3uFvo2C6Na35gH/0nT58fRe9i6Dr7vs+VbBYYLkGCc
34AdL3KJ6KpEWDOlDNOT9s2a/OI6QU/HBogDYOcKKkvOdyMy1GAIZ9vvbRnlT1XgrABswr1Gd0DP
+3T71ccaJIcJZiTODOimvSetB6hlBV+/13eN9uVzAhgPyoStzmLni2LTItIQJYSpkaXBUPVrjx2A
icHonqdhAfSDCSxSmIbEr0JxmAaPoJSACTn4KyClgVcU1IF9nDlTW8Xh6vNf/LBFDaM3JSOWgLOS
Q80jhliYJDQHy038r1/A2rqCFj+I8JaFY3F5EUvheUEKOdMPIGnqjmGpThsRVjfLZYhFzlPieCRU
RYg6HALhYmAfzcI7w1GLqmKPF5psE7Lm7fD5s/79WItk11R9LeHoOKNI9QjT1yTx7BDNyGBoIU2Z
b+zO9W/1d7RFOphVT3Jr6sYZZ3MEyOh5asZn06k3sLFb32qxVttcV/phwENZ2imB023qbNmOrpy+
KigoILBB9ESD++zHLJMmHSblA/rGMmudqED788oyRHrGOMYrgK9U8hb+R27jvny9Cj/fMLHb4XAE
OCzsxx0s+4+BXW3q7ERHQm2CvwQudAzZwN0mOzTyHrfMej6TSxEORkdoj+PAADhx8ZwkrgamTgg3
XxAKGGaPWdhkfvqYokE+n7/kmZBDvPWUa6/3MuxiT3diqIbaxAxldubCSMBrjH18gG7djepTv3tE
FvExBD2BxrJFUfxU+S6eeFH5in4w+owCBSzoSHeArTlh3LQZpF9SGNxINX+ekqGJvv6sa/sCzXkQ
SuAqj5nI4quaKTxS4hSGp2bReYXCrpQGg1prSyBlK8wiwcQ247PQTONz58ZJjkZxE2+5x68VGbBC
ArkTZSkAZ4vjMGtMbhcxvhy/ovv8OEPSjajZ1LRY2+EXYd4vShd1hU2lKVWwuX0yqF6sA1LlPn/9
ST536bEQwPKxADMGHhzivR93WtEmtTrqmLKR1jSPErD+685pmM9M4IBoJslJqau7Ik7jb2kji6gu
XeMsRgqbpK9/ydornU3AsO3BVTSXbR7pAojVC0ziRuh3qHt5akIM7f+5NTieFzSJOblojgI49+J5
M8OiA3Q0fFLwW3N0Kr/p4Mjx9bO8iysvzxuQO0GIRFtzto/9GEV3aYE2KmYfarODlm8NZNgBDmon
Tff06+k6vVJepYNpXxFsmx6tLH9cadEHAAJ2nhUsnrCU1WCiDY3jG5pEUjywclB8t1XT3dcPuXJ3
QYIGLh2SfSDc2Ys4savGsT1LRnFxbslrBxwJ5Ow93Rg3KoaVXaBBlwcFCVR1HUjmf3yZKalylIbT
AMhFBqPGrAqBkNoqS9aCoMCdhwToz+O7fQxiEUtroAE0+G2b7Hq8t2Cg2RZRdiXhg3bxnyDW4jYr
K05TJlD6jHAUdQTb4d0+lURGzmReTY21n0p1o0hYO0oxoNfw8iBZBp+lxduTvE7Qwm0gD0zDVDtW
h3YHTEmQ1z+AKAm2ZVfWlh86fFj22vwelzcTp7WhsWikPQAcdy0Lhf1UbJG3tkIsEnwmhqk3XHCC
6kb3ylqehDsC52tvvLq1JYH0Pks1IVt86seOYDVT0QFSiqnbu/OVfPh6B60HQNvEUuGvBMWOj2tO
wFEXRpMO7FYJfe4GHoBQv/EMn3tpugIi8btHFLIC9Nk/xshaQ2GwRIA/gWaC16DxPXGAoK8tlnro
7TwWevFnaMlVqzqh46b7r59wrdjHZRyWbvC/gabzspBzWEGA2pDDe2U1Kz3w/je4l4Y3a6hXu0J7
1PuNvLR2pAEjOuvEWHDHQmvv4yPrjT0YJVUBSdQ0L7PuS/NoNmFRgbvBDxPYOuktkcVVk8ThxtPO
C2+R9hEZvGooz86c/kVkkti1k47vT9vPPb6opkd2GiPEjEgWVv2/yIwQkUHyxWzks4M81CdyAaUf
zAMBqfKzgiU76OCLjSifnUqwhiD7rULvGCOfT82GpBmasU2n1jcfoGp7XUVJYAJxfp4FWOiu/5Fd
T7j1d+c49s3Dls3Z2ma/DL7Y7BLcH1zIFcj46W/OoH83pfsL3Jivv9yc3T99uIsn1D8uGTXLB2LY
EA/TdvIwIxXaSBy2Hd7X8j9eIQIhD1vQbF+E0VhlTmaJWTQGkTmsI2kTUlWSH12PVvCQNuQen6AI
QXks7r5+wrVccxl6cdcYOteE7if6sy1LYBen255Z86evY6yeNZdBFusfbdhM1RsAI8ke3fR3glze
wM2mD3jY76stxuTWM82v+6I8HtDbtuy6b33KXt3qVMYbA7LVpXfxuRY1gdsqEH+dJbh7cttnT+3w
0MmfG69sfiWfVp6l6rMU8Xw1WpwBNqVWVzDMi//CCMLLHXZDdwYQ4Ic6GqQHgFZADtbkSZgeHb4O
vrrqL2IvtlZFC6PTLczkXOVV9N/tIfbQ+/F0wfxaOEFp/UzsLW73Widxrgr+88DLrcbomOs1Hli7
s1/ze/YsbwtMkU8FihItSl+NK/2pSX2ymz02/g1UaE5mF/EXByLJ7SlhLoaB9sMQWNB8rkufoLnQ
BkrQJmigjnt94z2vn4IXMRf7Pq2M3lU5nnkmMXcP9Ji8uZiaQ51nNoy2f9fJP79pf3jIxW6XKioK
6Ijjpm2APTOJe5hbBZU7bSSVz3PyxctcbHgHNj1Mc94nq/EuP6n7wXPD6pQe5kZNIrw02lLG2lqz
iz3PIQPGW4lXmRy6KyCSzsB7X29n6v/yZBDnwRgX0/jlLSoBc4NpNZqgve3Hj9pRQ9fXCereA8kD
RLwITgaAXX29H1eDgsSMoRYK9ZkG/jGh2WmcqJmGDUmfugAk8135WMD+Iruepfhn9M2WNMtahrsM
uHibWi1VoqAe9N346AwVkkx5NkV5v/Fc83JbJrnLMPNHvUjUBgNjTLUwDe9B4DBC9XW0TmMI14zQ
9TN+MjN0smETNO/3rTnX2hnxd2h76Ww86THlmFbjrqD1HtVBwdtyuFitN2eNAohMAjsFSZ2PTzdx
AZJqosFSFK7sBsyqwPc8ZBAk2p4CvN91l28SbQu0FtCpRN9psUKInjfOUID5YAJUOStW+dUVKFBX
KK3h7sRP+ZH49Kp9924Q3GNvjlfcgpEUmluu1KtJDTqokMWDAMksavvxsVW74mpLsPfHnbWjp3oH
Dtw9PbRBsq929cndkD1e+5CX4RaHVd5gsWrv50bxxC2UnxXZqnPXlulliMXRxOoqToz5ibqouH43
B8BbTYLxecaKzMIP/1/+oPNf/fRJL97j4kAqNEdOypxDZ7TDWAGarRyMmxENRbnTVOgdbw3zth5z
cRoNvFeGvkWVBo+ZWRIMXN2KaY9EJJMfg1T69eZfK3AuX+riKCqmsoDA21xEgWTcqY0HYeVAYK0q
qg9zuw24/VpCu4y22B+SUndCNxNWPi33oUmQwnEKfJp//kgueofomM57cXk2cHCBSnj3gsEihQfk
Q5xxUNKuIVfgle60+zrY2rrHIBs2OfN44tNswuAyazpY6MIl5WfFn4QWfv33V4v2ywCLD5TJ3Mq6
CQFkMEDzJA/jwDi00Sw0T6MtHNjW0yy+j9PSfHJGoKYlZfaOtODqpqD/bXygrSiLY82inXCN4R0n
+wQJPk8H//Xrt7a2zi5f2uJE69HJg6zgHEEfgj6ebmsLbEQr//N1mK2Ps5wAtMIdSmS61ncem+Cv
q6l6P8+YqV/ttoZCa4kB/SYoLYBAhDn7Iv/VWmkRG4BsvyUgGsP5hUDL3hU7dSzVQK/EtHG/Wj1C
LgPO3/GiLigpZ9Bp+H8wS+KBt32CJsLJ8MoDpuwQgdj4av/ldf79hPNnvQjoWlmByTN2bvlGLXgj
/6XWRrL9nGxj3/4XZ9bl8y22Vqu2U9zUgK4O9UEdRg8Ipo2Vrq2dHpchFhuqcTiUsjBYg+k8rtyB
+2BA8iCo/STSDkmE6TouGWwP+P4tlGQxP2UhO28Ke89BlkfY5Y9Y7Le2IHnazhBdY9cCRATzrc5D
EUQg6grOsC/9Cp/03QXyX0yNAD1Dd1bBpAOee4sla0BrjScmKuZ3E919s5+OyT45io3KfDWhABAM
+CoIVPjn47rBToDMjuGiMnBSf/6S3Kw2QqwW/zPo+H9jLBZLT1NXJS5ioEiWhzwk1tH156sGiPIO
UGAVZsFb1fH6hrgIulg+fSJZmcQIyqBhOAU8iInn+tPR3TW7fnvs/FnTCBdG3Kg0jBoNdC6XiIJM
ISnoTUgxmA9EasCC+MAVYDGgSuBnNzgMcCOYrmGGgAE4dCN+KpBM22H+jnmFv2Wc+F8e/u8fs3jj
Fh2HKmb4MU0EB+uQHl8hk3Cg/mxXunVvXW3EXz754k1z1kxtWyMY1Dn84Urfz65Pyd7Yb4HXV7P4
xStebEaweqUc4Ovpp2XiEe22yY7UeKzaX18fTat7fgZlYrygw0R68Tym3hpp3cStXxrCErCMy/jP
PJ6yHZR3UwvSlJb7u9NL6n8ddvXgBe5tRjnDa3Y5UCBmm8RFMT9dB6UDFfUrHMI3Icgr+x2zW9VF
pxahPjlCEoz+asw38bHEt3G4puKf95vx92G/YcF5D66Ii2/ES2tMhQuaDb1uDumxwrAbknanraXw
mXyKm9llnEWZUvM4riCoUeO6WF1VB3oa6NX4xAOxo+cOSMw9Kn7P2dcOtKNu5mNitrXdOnWdlaVy
+SuWRQwzZD82BeI5du8MEFXIIStRQT7MZ7muHkxWlo+pI63rrB/b+BDr8k8LBFAIolIDPUuh0cLT
wK+/h4iZanrJmOSFp0AGGsIQYPp8xzQyrjxUsYkIXegDR3KKoSEBABE8oCroEXRqNQVQ7ZB+rkxq
JNuMhtyQT+2kmJAuVHmk2Fb9TUuM0kuVzoXObyk6sbO4eE7MlELYZnysJxAyu8w+KxAOOWVFD2tO
nUAfolec/qyWxY+8cJ9VWM5G8UDLoMyF7Y1dbe9b6GD5itYe8hgm3l3VNqEyyD+6JomvE4s8EAh6
/EwKEP5T3siIUygrpGOej3452CB/Gga/hmVAGWDTJRF1mCyAQ0y6sEqAwMT7sI+1UWGikDuqDukq
hzCPVXpxhGCcu8/7toDMeqZbP0CB0nB2lck9hljA281ASl5mILLWulk/VFnaD57MJvZktBbKTanK
lwQEHG2jbFlLvR+WxKJ5gFu25uSZ0/oD2JqzwXe6gywDBgXzNRv6TV8njbUJ1odw2sfzm1aaSisT
4TLn3VJoOvGo9NMzwwRrPu7G1JPX9g6HLNip/+aQ/RB9UaQ4LQx61QrRZ/Rh8prBy8sJ0HWHSGsB
+OxWIbFSEn4It6iqC1NPKn0OJ4PZ2LDdsZt0hwGwNx7YHVRlNjLyeq78Ty5b1kb9oGkF5wjHoBlX
j+Ja4dPGI60k/Q9PtDioXcEavXYQQmsrFlQE0h5wW+mjzGqev14pc0L8WMmqsEDA9Bb3bfRhrcW7
U+DikkKrDhU7yGazY4wM7aO235QW//xEqoMDzHGBLpjhToslMWVdrEpWgx90N2tHQ9JJQEbh1sYO
mNkgcPG0ysC41r99/XgrNy70ETDX10B4sZDUFgdCz0ZNCpKiP2KEZn00jlAWihCVhmaxc+/GYNtC
Y+WVXoa0F6AXIx2oWbWYRTSMMl+x858FZG48iJhwqNd03w2n2LVAI0JyTd+Q6P5cCsHtAZM1C695
xbxDDkROZo8CAUjLYwX2iz1ATx1XoGSr46AZK6UthCkxjIenC2bxzhJB1JatVo+uJXwKy1SPwi67
8Ka0hr6TsLWAUD5AlbAAAWxK9X0nm9iPS3hgeAkECz0dgiwBcJc+bToeCQkuCKNDdpzU8k2m7rXb
1i8qk49KY3FYeaLNKrPnsoCwEhRrkdXc69Zm4HFA+OBYomzySp5/wxKMSJID5zO5t7HaaN7E3cCc
NYlsFc7IA7SbaA4cSI4TsG8foE50zWj6WzQxlOXiyGWU7kgR917ZSNxe+xLSh2JwvEHrgFwTpeIT
TGI4caABlZJIqSq/F/mRqWlYxnqoNjAAYCL7w53iMI7sd2tQ305oNHFlXw78QDqcP2yWvyuddsfz
NNlnQ3HVGq3jQTTN8OlUewBc4PDmNeSGLfKGQZrq1waOKZ4ZuWcX3Q/pJpnXJvhfkwrGHrLLPNdw
ThaZQmrnN0D+mj6mxLdGnGdw2K37ndWKe1WjmIGbk4r3oOLiAWdgLwNlyjeIdrKs8Wc2QIFIdiQ7
KQX8gotOgoWT6TLIGUAkZFba0iYJP1+egmkLOa8j6TPwA0RHcWz3tRcXwkCJiuuc6jJciEHXzT1m
JFnoxIUZIgFBOkUjv6lpQ09RIy/dlPyyoXfpKN39OObnkVvQIR5sjmJX0rBGa9NT23aAfSurQi4U
3Z+SBPqkLuwNTaj7RYWtql4jirdhYndFrYJlpufPRtlArQJiRQDb1uBv5OWjA6W4iPBCQnishho6
fQHBg/vCRv83VSZIm3ZYlVXa/C45fymTRIa9YpZXaktTmDar+t5mxAxLPc9Qcrl+XfBuj7o/8QbO
r4wiyXybTo/u8DZYwzOJ46OucIitx8lN2aNQqcsmgAFBoNS/80EJwZeMBnPaWdaw08ZveU/urTgO
Kqu5zpLmimr7NBM3VZfddI52B5mve/ire64wbqU2yyXl5I1qpX0AOt31Ck2oXmJh+9FK/IGaLeBO
ZfFmuk2Yqtw6VLVZ3EHX1AoHi2S+ENqbBctBKDx3e12gVINkJFwUiR6D1hZ7DRzd/dGJjaBwWh50
GMpAhQlgKsLkT5njm2ayeSpt65hP7Llx+iiuFdRfcjjaDo+YkK2ntHbILPzbNClbL2lwp5W58EY1
/V0MNQt0x6G7qrEeeiPblUPpYruYSdTn+Gal5t7JHPMbCXZ0RIiSBl3C1UcjFnVAYRryI55c5hfp
wKN6lAnowxDaZEn5OLTa3mSm6VtV2UR94uoQXgNyhxamz3oMu8HvjmqF3rPcfshr58RNyN5CdS6o
KnsPLhdE3R4dLo9iQhHRqfe2awIiXmHIlGOUlpVSSTzdRUlslhSj88L9mZcjSB3jaPmGk7BQ1hAQ
k5BD8OqmfIFdGDzmWyUcRuJ3DB9IsfmOVuQEJqZfqwr062JPTsONPRHX560OU5TR7K9NFHC+oUD8
mCSZ9LTeyn2SPatsQIsJOowe6Vz03svxIdN0+JeqqeJVGoXMTdt+t5waDgm5tesz8j0btQKCmdUf
8GSvCk3pPGvQrod+OEKe66zDsaF3sXaUW5T9AdTUzqJ+yYXJ/JGT2FObLMEx1p3qlBwUc/wjXXxO
aJC9wirkvms10+tAf/NE5sIm6iXVmWc3RtjU3zuIELqT9ivru0czaw+qXe57OiQRstj9VMEgYCLx
Xdyw+yqu34ST3kyM7tQkOQ2QTesN51aBVKlm9iErzZ2AZQH+0q8CAoEYwD+AqViGOvjGvttkUIiW
tYLTNIOMc5ppXlOVN8UIeT0tifeWTs8uqR5gqhMZTAl7le4VjeW+BLh7ZO4dkRDMlNwIHMlv+vFn
n4IWYLmpfdNliuHbmn0WLq08LL87O4E+alO/4nvuzL46UwOXojFvnuw433WT/WK22kEpdOEbBpab
glwF19Sog1AeVxNo+5Kfk4JiK097N3DEYO4aJT5rifKYDfZVmVYPlpU82IAqNmp7LDs1gnvlzmZ2
Gik9+DUQMiWBG7fXA7fCyuo0r2eZOJTJyIIpTlIoRU7XYoxfUKA+FCo0suEe5Nl4RK8vKuCyk8EO
CTPGGwgPVwFuqWZg6MCg1NmvmkI2zVDSPRHKr9woXS9TIR1JLQ79UGd86cZS7ppKLz07TQy8BU2P
MD277uMyMpEp9qYivsF4PnLbFIp4fYIs1/GDbsVwQ7ZtQGzgemRks5UNsteUlb8Ts/kl2w532D4V
e3SqkR+Uwh8zJ9CocyZ1F/aTCzc/1/Rk76gwH040n5IxOZg9v24IlEE5Vr3vZDGE1pMKpQ7n1zZT
uF911PGF4py62BpDPk3wbRhLDTqT6c4iXeolnRbKRB7rqrMgODxy3836G02dBRJlG7hEvVdi7SBo
1XsjZLJ1u1YC5V1OVI4HF1qqQc2gi5TxPST9rABqTB6MlPed2zybcSM8KOpFMYSVR1Pi3K2E4o8Y
Y2dKjp+b3ia6InxR66gCoOR4izrmmHRl6unwOIy42tNbEWs0GA0FzLdMvMSQVd4xJpRdHFvfRGb4
ZW7taeHuOr39aRT6t9im57GFgn6TBCyFCGuOFKEOzdHpJ9ure+s86d2tFNU5q4tDBiZuKKSLGXbu
pI8FB3SZDoq5l7apn7IpV4Kk7EnAAaw5U7NWQjPLWeTkA9vzgj01GRAMxOHGLVdyVO48P6tGRn06
38orU5WnrM8sf+yS7LHIEgWnSka8NNM1tJPBcnAxEkvwJa/QZn6ZuHZMLUg+lGn5veOokycc56Oa
o4xMp25X1055MvtGQyFFnGOs6XtY7NxVNYBiY56cUKJCvy9tsZMkxijjYx93idclEJjNegidOm2Q
xYPpJ6a8w7L9ntLhf0h7r93YlWRb+4kI0JtbkuVVKnl3Q0jT0Luk59Ofj3P/+PecJUF1ug8aWOhG
aymVZDIyYsSIMUq3TORfSaE0x86qDoVjX8dqqV7FufVbDTVqR6lt3amrxWqyhkVbt1NWIYQ2t1en
X5MVXqnh0tvVuscqkLBFnfVXlNvln2i4dutxlBw3DPXaLRUbZegIfc0+Goy1CCgHEiyES88ZjNHg
5BX974ic4VjOXXLbzVp9qFtYaJLpSB+6naY3ilILTkOKSumgOjNik720bY0w8fnsWh0hP6EeikiE
T1pnjRunq6dDI1sB12Sa7QupZSZXEWa1D5R0QrfVTvXbKkhfgcmyqxjr061R9CzT1B9CWCgAVwNq
uwMhYSgyONqSViMWLymBJ1cou7lWpsrPjVFqO8duxE0bReY2r5xkI/F139fBKMUuQEvpmylhqdPr
fodbR0fQ1HTPluuk9KzZMrZJMJsqd083vGppExxH0ybwybow3SgZpF1lBKabF/F0KMaU2cWull0j
kIZV2Bby3ZyjPi1s+4MUJ1lN4yiu81HuEMgfo4IgWaVI7pdDcW9myELjEoAgczPBMwSh0m8Tld9t
qCI9ytEcbZ20x+0izn4O3cjVYGoo/LporjbgvGOCfI7cIQgKpT3l8Wm/46pGmLIwbkyreGSw71YX
8YeqT9uJt4nkcz+5+BU9yHF3w5l4HErb3mFqO66V2tglWb41LOehJs8L0qzCXwTPgElKApdx8pAQ
Hh2R/l1HZb7NLFx0EqMKV20RbIx4/l2Y3ZGaZ5ek051iNj/UUfml6na7UgfkdNvgKozZ7mBXSMOH
14EpNW6cd6pLBYHScnKys/opE0XpTlb2O+zHK7rGJGhlOVPpyFdJhrOpKBtftjL0X7WKFyK0l6bo
Q+651G3D+cGayDnTtDjMmuPcVYV6DO2IorpMHue+vqYw4mfViasjjXIfb4nIz00sFnTKuthCQH8g
a5arCC+a5s9t0kGVbcLcq3vrvupGZPIna2VLOCNweV+niFC7U6z6+TxushDV6sHJn5GlPyVlTi4K
NolaztNEzcKkq4wrMfT7VWg6e7WRBjfXVPTaq4+0rNZ1BOEy1G5sEmJXGNETraDbRJOSXTMjwZ9i
aj6H07Nk14hlywjRYaQlrntN2FsyBgTVRYr7peDoDNNUbqogCYlfQt4WTu5X8njTLaYpDoSvhjw7
VIebLEOMHb1WkiGlXafGnDzwuaDBHo/UeHn1jiYnc54DT0t0znudjdkmijBbE6OtbCajRCwj7sPn
oslena5KDk2UjF47JGy8myhYMqKm6IurCk19hkvrU50ro++UpbyTpNL0iymdfGZdjR3uzu91qwk6
FzXejKMkr6iAbrqsXdTIZ44IQdZWm8Qrp0H3dIMDOTLzSm2ebOxASG4kaOd2pvlzUqRTlJtvA0n8
IKX3al1tJKfednP9MTFH2hGbrDj5ibKrjNeERAKXhz9NMavcWlZwyq1Z3sVDt9WNdjej1psV1VY0
1km1WKaQ1FsjNUPA3eQ0o6GOaeLJcrJtOMuI1c5X9JV+ZjKl8UzfJeis7lDGFkSOWcl2Tcp/c5wI
Dd5oHA7JmH1Q1JXuHDjlVm6g/miiSu+x9ipXlSJuu5S3UdsajFhE/A9Rbg9PwMXdSnO6wG9wfuJ5
Jb+mnp8Y22TcIh2tn4peazZmogsGK8zqQxXcFVpN6pmH1bveGu8Ib20dClc5TH/2RfBgh4PfWeJd
2IJCMt44MeXN6GybCP5TZVy1drc3E1N4usgfkilalRFYucDOQZGxHklnUyNcIYIGA+1Vi43Ua8IS
QQK9OWl5/TGSXqy0QpF2Y50oqEfn2Sno5uqA3DkoQTijbi1pYhUGc8M4SK/zMabOKbKT+taYamlT
he14PTtW+CyLcl71hEvfHPLVgtBEVr6aoUzabbxHxnar6dF11FfOaz+r+cZMqSWqJrN9MeXKNlei
5C3q8mJVc/WvpFlSj3UbmzuUtq3IJZkfPgZtECetV8PfAfPWkZsPIqGG7JlQF6ikh1NfbS1ZbHqj
f0uJ6yNZKT4UVDV6Iphwiaa1GAKEypuWajvskEcwJbcKm3YTy216CFFs9jM7WDOZ9mHWxnUhN+B/
MyLLUWF5Sqnv4uXQFB2pjTCoHwbxUIn5WcEp0saCK0/aw0T2ZJWx38TWJqjUtRH3L5jCkRWnBeaI
hTW6kyj93igSBOhzD5H41o/lYrjSrC53SYJBc5L0Si+NEisIU16nWLu4AlTip21Lx5ACUoonUt7o
VUjqq+OA6Tj6EzoEPxi0DX1JZrOenc7joUqxGm0qP+uKU6yOt2qBKFetgzvMhnqN2H+N90X/bJco
Nkxya9HnUGz8FiJUKhS5X8tJ5Fe2pO6nZNqotXZVmfWjotPuRtpaYS+u1fUvCqFiq6YSSpyz6VVS
thrIO/r+h61UPxFLxks8j2FeKtF1XFKIVnx0pyWy+8xlxrzF/h6HjoZGb/deys6uaOKNFIthU4eS
4Rp67prMhVJuCN+Yiyu8vLf0o28GM8Qffd90J7TwmpjsMXSuGMMkZQUugmnWB66eb6khHbXeU/cI
Hj1MUBRXXPyC6Fgmbj8EbhV9xKV6lKRhP6TGip4VAgFXQ/2r68llFcOP5oFE6Ckdd0K/lpP7KnoF
IbE7bZ0h571UfVKL48KzM6zDKN8wPeJFcHL6+N2ZfpTiKjPucq5jDRMaiQvMlj1DiTwRXdkkuobC
QFCSrmOVw4HvTRXF7ylz7LP9pmuvVtA/qoSHzPhtd++acVVR2msTZi3RnY6lXG9/oK65YlJgleaq
hx+rG9qGW2i/YuOhV8QqCTZ9aLh2/ihksqtwNY43jnaDo6yYqjczLNYis91WOgRMLRERV06SPGiR
SR/Ryq4p5K6FKbZGGXBou3WITZ8TlFthpFgrJG6RY+uhAzYkiKkjhZ0bcLxIXuVul4ObDhidZPZr
acaHrBT7uWsI2Hv0BbFgQETYJAl3QtecEnLY5z7GTKI3UPAeAi8hw/D6gTYTipRrs3DKTd8Yvccr
pvRV6YVRs9rk6Hpjv3JfYsLSFdguRZ2XK4HumpHk6WO4G9PlJjcs8CxRx246VbR25km7LQCB/FEt
py3DrDaIbdL4o9RGq9iRc+HNpT4jWTL5JW3TlciSztWz2Njh2kTDEdU7+AK4fKQqYvf1oK8JEmId
psNN3IM6zTrSYmP4W5/VwieZcNy4tm4ZNZB9QKZVMlQPeSseozY+FBLzphp9VAbifucq2vplROd3
TkiujCC3PL2xfo7oS5oVtcg0y0uKdm800p4M/yiChbkgKci5CyNZiYmCrTDVx2Lscg8A+EWPxI9a
Gk5yoqrMhaFxjzVX4PVWc7RK55VZi3kzadEJdDR1mXyWXTV0dmpH5iRKoNcmKK47JM42oaNgqjPM
W2fqjyIy69LFu1G6Lau+2EtOtgoaofmTVWdI9TsNPfS2zXxkU+SVZCvxKxpbyUMqFz+loIy3Ebct
YGSkFLeZqY9XBZfxddBbw5vOKJHXjPPo421crMBH54OTTdqmwwp7y4/Zuz4znNPohIG6MpSmBDus
h8GTgHWhygypQKGaCMUXRx2dRpOtgjJF4h3RdvwbItW+0qJOP8wduRVUqXtrniKyjtKGDybbhfMr
16o5IJnVmbxcMuCaiHYvikS7CUtTrElpW19GnP2xC0Pl3gqSak+2DE7RTolyKtPxZpIbGsVaGMm1
T+mgtmuI9+E+TWqxTeI28eFoRRANsE3x0qaZHqgUhxo4Os1KN4irNvcSWIeHQjeKq8LsmXXqtfde
QmpflWdnXalBh6pXLt3pcRXJXq3KDRKIlpH01303otlitxEA5EDhdmvyXAsAf6XyUieNrmYDtwuS
QJgFaYUXBN/KJD3IUNMgG5cpGDeORW9dJmFeEdGAN5x4sTXNrOKqVpsAc18Ra3wYVTmslUm+rxAR
fTQC205J2Qd5j4ljurNMq7wFjKi2vWICxidyQo9fnyoMaAyp8QUSpqBIjNm5hgT+EkCr3YIdqJGn
yFWw7qfU3nZqGhzqqCmpiPPgKemCDEgybO55i2+DMas7xLMtn+83ORZTn96W3HP7NMJhy5Gc4a4L
5Pc5F+aPVtShW3f9vd4Y00GYbbPCsET3eo2vvB167gXyL+uOk1psIq1Ln/mfOTe3Xfn61KZ3M1IB
SKFaJRqeIs1uDKnHH6DOgvuxVeutWqjdKTZjfTPN07iRpJwGU1TkT/ibp1uFyoqpggj7mylR30o7
Uvaiy7p7u2uwS8zqut8rhTE/5FWu7Zq+q3096fMPADAVENmZHbeQx4RmSD6UvYtaAporWBbBCVEo
iXUJ1BXh4bg+FgUmSGaDwKhl0ah0wOI5BHPavtpFWLxWUR8cUnNSN3aDt9Ik0/TzOB7htRSNzSqY
224XhS00DKfXfaWxdV+F8rBuhtbEhyg17xJZlnepSaKnS9pvs2uUTT/O4aYeiuEkJfgrRGQJeAkr
xji48I8wj8dvzVhJcTI810xxr2n24faiOeVqtMr8Y6hKQnXa19z++EpMLl5IDZChYR/troNCmGCZ
tDYBMUHqCUuHwqYlVjd9sekVK3rtcjlcU8aG+8Xk7sAIbLETaROTrA7RrqmsbluEbfBGDilrLtUi
WORgObjOVbjcvAaTM9zC89dPYwuQlQa4hMG6Xq6ChzmUn+2oPLZlT/Widu9WUd9Qqawk1U5AgQpi
VD7GnjoaSOS24VMQdLhYzNW1kuY7p8FFo2vXSWwfdV6GmvDV1eZMLV/J+m6Ge7DvW+gnQTMdHTES
8+uGWC7tZ2GuI6e+6mLh0pc+2F3+NnDBks/j/ZasymTeGaF8pafkel2+GSPL162PoavA/04d6tNF
1lx1anQtaRlOHu+zKO4yLNNLbVrjcHVynBo7izam7SO9I/hmTPdFzv0X85fM0nBdBapvGjAUsEMH
rKui6GXMnqjm3JqLKhp+Gvm9lbdrx8w2zCq4rdlt20nV17nZ4PTHcETVqNdoht2mWXY9WOoxtaJD
1YjEjU2+RDtr1yoZbDUwbWNDborreD3AcnED5SOzIhAUpbozqwwf+uFGxVTOxl6v7je9dWf0PJzq
ubU+yuymdvYxl2swaxtlbt/j9rYKfwkj3Npq8USGcGuYrzmUO/hNbgr+EFae7IhrM2iweom9oqSC
xvBP6oK3SVi+DITbVCBo/Q0/SVG/LrmApVLaK2H0HtQa9l/jPVLCq6BmBos0cpg0TNB6P6d/qMDi
rQzOO8Oho535Nkk79p2HAVq9qYpjOb05Qe3RhH9RpITxqpo/JFmFSY89YOL15m7OflWLGVt/Z8hH
Pe/cWvrt1Kc4uSug3YDLyZnj9nOFr83imJJjeIWWVYxlslQemgQ6UBfRBoIRikEMvb3dmCHHRjtu
knRf5FuM8dYWmb4GtGCCZM/5ddLHvhqACdMhhUzlpzJt78722/SXXpb7bh5+oKp3mkqA7V71qLXo
dOX7Vi9XepesjAndJ63Y5T22XKG8UXBXQlMAe5fFjKLaStE9U9SHWHXcMqeciCd/MJt17NDQAn7V
gt4lhT5o1Z3dgqgDIdhW7sv5QzsBSKiWPyuhP5d38WDSEEm68ZjPXOhe5ATxe1vl8trRQ/2QUuL5
Wjzu4r6+VekJMZShUIAmVfLMwRzAeoCgJjBd0pvkBsCUGzKtHs0pu7XVaW0PwI0q253IxUvnYDl0
9zIZypshum1SpZpPbHxvWucKXx6aPIp6tCpz1Sd05TVubqvpH9uOWzGb9EdVkh6QzbNRulPBPEua
9w4ufnbvVyjk6eO0k9PsWnTRq6obe0Xo1jqqmTod4/42H6SfqpT6LbFMKZTNWIQ75g75ZvLxJRzq
HGmXaNp0qhIcDFyu11YyoPhaKON+kpzSNSgp8CNKSMUiR3Zr1EwkCjtPj/UnYGW3s4a9bY9Ah+HK
1plfYSgDizYPmReMPu3nJFBIlw3PsuiL1TFqzpQbNcJeWO0x/muSI0XduB4HrBk15XV0aI4l+FpT
HVgffR39lLPudoZwR0mEu2yYA2Lreriy8L0D6zvk48KRUGp1h4y5p4byVohhZVjNISveZqpmA57K
puyowaIo2tVKMq4cFYgtmwrDnyWr3sVTedA4VAaMsL7I9qEwu/sSO8m5MLm8+3AlsJLD6Ee8hGr9
Kqb+HVfInuu6yUDNxRrVxodu4kODDbPWW9ysY+nY9fNt1E63umbtgkzHzrX9MeG4pAdVSLbX7Isc
2Y8iYzfjgwF/SzHj62pxvsqr8cRE2Mlok+tcGO9dOj6WmelhbveYme2qzIPr1EFsWFW6G9MsXgDW
11gWPtKxW89lOKx7IMLfsxTBEBlgclL9yzrgRq8pw/1g9yG8JyO8D7OoobY0T2Ml/8YEUdq3NYwE
KFj9QyJlMzTwyrAe8lrYb2WzJHZ1JwWaT0yyPQcKgdvJeqqsoAWDhDO06ytpqOhu1mR0evtJ534y
5bzxdEvMmzKoEy/N8mzDvx+uunaIDpNF9Z/ZenmDWEp7yBNATWOwaI7R3QkdKC5xti5m2Vrh6Brs
BjnP7wJcxcDLRrBew8r4nip7owFOH8Z0kjCLjCZfq9vZU2u1ptm1MB8QkfGiVNxJZZwdI7UhMsXC
8HMhjxtmmu1tX2kqjSO9vBsLLViFupngyJdTDA5WsHNiTWwD2CtcV5zBk1w5AA1jqt1HSjxjRNcR
hBDYroCSYcLIcoL9T2LuahnvRb/WrBuZ7zWytXVN0u6qbY0VmVCcbn4KRlJauCzlkB6kqsuHe1ky
UWhpZnqpjMClwb1Tq+jwwdbCg6zTDGDUUL2qgyB+aLuRFntccPEAIqY/CtJ5uAK8pzLG/4+CFJAz
NEuEO2qEUaZWU13TpsYfMgdrwe4X2e2Ls7T2DTGaxHjcd/OowC7GMV4iQJamzHy9Cny7p4U06D5J
0zVaPTdmEL6aXfhk5Jnf000k6bizCpPOmhmWH05U2p7loOwF42LxJAwfq5y0MdXCR0nXd3of3UQJ
02e6lUSbkImoG6vTAjcu+wdgUYkrOqeLBM3ez1RMIdn0jTDTTRc5/gx5azWX055egeUlQeEcZ7Km
erLBBjNul2V2CWtos/JCY7zqNe0GW1Bq4UHZSnIDf3HaynUZ7ibJ+hVP8QJSxYUnBUx4gTXzcyQ4
SbrQHQMoMfZ8mOr05+D012oRP1S58wGBrnKbWLkLJlIwJ75VeeVzyhoU7O1xtrghmzrxAQ52JQlR
Js83slQrG0jCtZul6rELKJnk5LeNRl6olX6oNk8ys5JGgyTfkNu/0vTdNPONVrVvou6Fmye5rxrC
E3J9XXVLttHd1maxdhJ86ZofsRKewNevqsR4gNl7KsacOdZ5ftRG/RjgbarE5vWIJ3UWmJtSae8n
aGlDlz0pllhPsbaRBD6VGMNBpj4OBgl4qm3jKLlu1Y7uKCq+UfXH/1CXgu3s6JEnT1idDfVh7PAB
RVL0UWntTV4bL600Rz6slsGdAnufm2aG2DzE7rlXfALEWq9pVMJBRw54wYhU6VqFEqiOAE4j7Zi2
anZ9GNFHHLP3tMf/sO79oJ2uZDk4mWFzanNQhASYFKo2aA1XAYQ+4TrRcCxkZ9sPM/d/jN0cJqmV
UNeJYTzBkLPdrMdFM49kFAsSZx2PlPMOzrlrNb+B67elNPZ61cTTRSoAviHEgjRp81UI63A7NmDA
ptOsmP2O/WFcWhlzUFzR7DP3k1Nif52EzmMO752WpqI1HmQsZY33sUkk0U3+vOx5dmpy+lZx5mc1
lqmr8l99KZ7oL3Urq+3KhU0vebZdjitFi3GKjHvk3dVwhviS7mW72ox8InVXctZh+s2Fb6Qqorhm
neM+KOV+WI4aiJJt3Mrz+KPJk3KnSsaLTgR0K4CrlRp1CrVpq1QvTZ/UwFLVwnl3hpXe5+TRdLmo
CiUvVut1g6Mm+dWI3R8VQlRuiiCjwxzHwa8xiwmNMq4FjoSLck5jxTWF3PyWs/4EzU46VKoD1qwp
K9kp/UALVP4p4uJagJh5jgCbLuUeNWEVepuXYazptzkN3TC+aWv7o0njZKvBjGknYiV8uRFEWH3H
cPGtjxN/xGnID6HLjYpFBpvk2DCK6T1x2uNktrfYeZMAlArsfYWjgHJSSBuXViZei7nXz/T+7Dnb
OtoYwISKtvRRSDSwwHGAcI6FTu6PlHZ03ZoSxDM5mV65HuSdYZSr2aCrP+eKhMMvQE+gQgHDcIQb
NxUfIXf2OrYESbyToI8+q4EvkEqnnybN93olXZm1BBkxyRbrr0E/GIBmW7B12vlaViKYPeeexSt5
dTAXPghkNF9mR8OQO8zL+AJr/M/QxxnT+m+67LkW3pgyWl1q5SLJ2+7yfemB9jHzrh+s3fec58/8
dGWx1FCRfUSpE/2qf7n/mprpSB0lDJuMtS8H43NQiPfvl/iCzc34o6KQxS1aIedLmPhABc2IN6ZT
1WupnHB8BO0Rcbr+fp0vpCaw0rJ1xfmjAfFJ2qxp00FgnkjmyyRB4yHBhWnSytiY6xTHZP/71T6P
7SyLWaa2kJqdT2pmSi1FEztuMHlNXZvaLXzS68knZOGSYFwY0fjqLf292NlEVCbDLstBeSABKaux
s8ho/gvu+z/7OeO+9+Moj1ZuNYuB1o/6XWfYMPJjFlzp62zl+NKlt7X8zWdH/O8Fz22h9NCchhBW
gif1crEGkJXuVBnX4MI2ax+fz8rvCgJe2uW/y3jEibQgp41mKFFJG+mwHuGiCFgpdDcY+9EUCN7d
TIo19dKFeTRlGYD57k89m8ehpdUZEDkb1FfhOCwDCYHfuhS4f5Rn1hdHYhbS//l6mqxouG4YiBKe
65jUsoPDb55CAFOku1BVtg09sbH56VBPxgY1dV7uE9t6SAbl9ftT/VXgYWDxf5c+O2ll79S90TAC
MRG+n+NR0tD4ScprY+nXBuADdEicWyBCcyfHBgI1XHi33/8NX8wlIPeImoOFSCES/mchKczGgJY5
4kJVET8bPabvRow/cLIHnLwwOvPVd0W/cbETQn6Rsdt/o1/NQH9UGQ6ThnEF/nEz0vz/fjNfBb+/
V1g2+9dMPZFq1ks5YMItxLQeKn6DGmfvPH2/ypf7MByk6Q1lUc8724chmZOZqxzQUjWOKBHfVYOq
/zc7QSLIsciu8Js6ey0jk+SVSocAQySzPprCHjaN1TZ3sOqjC6/lyw8OAen/f62zUwiFNkddOaS5
/BRfLxrSuae7FtOIboLPmuV///SW3/bpc/trtfPQB2em0EOEBw2JcVZUJairqMm8WOuHg1yEECwY
TPdLIekv36/81enAr8FevMoMLuKz99ZDkUszM0dCHnMIORO7sW8JgON/8zx1HVFFzEVw/jgfqDJL
U1PGWRMIjZbvCCBsGK08Krcd41QyOfmFk/LFsP4yHPy/yy3H9a9Dn2AQ1mCTQZ6+CTZWu6KVmW45
nI/Bn8E+oZz07aXBvq/uY900kVriTTKYfDYzlrSZ1msxXjgSkFcxPTXiJYg24DSTfSlGLr/q/Lz8
vdTZ9pxervV4WUq9xT/ofybhtKNJu/jFXFPW+uUlKZDlBJ6vyCtSOSY810+63NYcUKWkoOaLBP8i
FJv2K6D53FrlBYOh6ho83QfRiQMProVyX40bSPDfn9WvpuMcE+01zGm4H5CO/fetEixH3a45RNYJ
xZWNs07uya+O2t7wxHHx5/1+va++DRM7cdIsvA8p3/5dTpPitLJFy/CRCCDjNyuhoz8t4gteRl8t
Y6mLP5iFsyL53L/LZCNT7nHSE2riEWqjvYqBBGItvhBj/ozen79CxGExbGA6n5XOBv2yrKiNviHR
pkp9X85MuRJXFiqgtk9PlUHzdoOHnmvRkP6/knZcDuX5+o6BjdwSu9VPiX5MmWdRK1L69hsubjct
LinhfrkCj5ARPwt2q3mWJUldqOET0ZMlVTdWexMXF/KCr75wxyGEMXgKQ+ZcDFQa9DRSgxh2VlDn
NJFs5naVqFt6GY7XydKwjIJfMvm4tKh6djwYgi/ihPlMddpV1t6ob3Um48rkXXJ+f3/ev/DZIL/l
dkUNGvM45In/Xap3hizuHMQbBK7QZYYmAfML2+E4xxjANMh/JtY6X19SQfh8/lX8Zblsybfwq3TO
31qTdMkY1AIip+yPdHCHrFslysWKdnlQ/54/1XJMpobZIh7bztl3lhoTLiMGh44pILRUFDe5X4RF
lzHv6PaSeMkXm+KQowKoWCjHqn8qxb8uoKzTcVOdhwqWxEGSzM00HmgvXorKn+8BNMf+WuXsbNAz
NqtisTGcNhUQtIsTmm/6pMjyGhbmKfSjzYUjsryMs4fI6CwvTFHpJn1S3rDLRjF7HMIQiIHPvqNI
2xvXEGZvADQu7O6rRwh8raCpxkX+Kfy2SdGlMBmEZzrPrfIhZshtl/R9P62hcxrYDdc1dqzm+XC8
VdUZZCrwvLm+BctTtQhF8v80vi9rGEw5GxpnAVWyf7+qWGr1cMjZR1olPxEW2eVRc+eUl8wLvtwK
PiEswnEz9bPbamrsHBrjH2hSd216YspMt+ySmsAXq5AuWjyuxWaM//y7Gc0eBzmt4KrlAoZz0647
IW1Fdsn79ItlTCZ3LFuXUZKxzx3jzaQSZmYyrG2I7axtqwTVkd33R/nSEmc5VNsBNaq6VXuqc50z
P1Sr3qRkF1KITzcS2Mzf+1j+iL/CQAn5zagH9pHnNNVGVzOUC0nRp1r1bIWz8k4aymTs9eVJRQAZ
ymNV/ojS56x8/P5pXdrIckv9tZEgEHkgKTytKd3O8UNnX7hav3gbKP1RASPZKC+W9P/+fniU41Sh
aeLBUHETGhkObSHZuuRX+TmF5PT+vc5ZxOzNKYiLkcf1P3reixCbedO7o1fv8vVw0P7zb/+f5c7u
nClCJCBZRAckc/abqNjaw7ieDPU/xofOtnV2mOumhUAeWljdrWPTjbc19RW8VcQOkAy6rNJ96W2d
HetRsuI6ktnWCBU5q15SBies4uP7I3dpkbOT3cdjXxtwH2FjMbJbAdAVGEb+P76gs3M9RKU+dD2L
QCV4aGHIhIr1Mkj2+vu9fPH5/HMOzuAEo7KMmv4SwYYytKTneOGu/CIK/PP7z4K/NlZGRXOq9kzx
Yev3A4xOvfcuegp9zhD/PWfnGWIAGc3QJ9ax3+Y1s5G+tl2EjeMN2SEt5cVHw7905Xz2pj5b9Cw2
VBLVGe5atVf9aNeIs/maz1zTxr4xK1d6Yu5orTyph3AdHZlk+P69XXiuzlm4GHI0jduE7yppyrcO
9pk1Fic1m5gouWRn8ynPX3aJ8j1gK+EPr+h/I2Ac28aozHPttVGXbPpJ2vEvwFiTD9gPvKnhcMkO
5csFcW0yqKQdrFjO9hYORi2lNcPfmvbLaCv4XAd5GmGRlcysXHJE/YRwLbv7a7GzQFghFTGUpSo8
jQCYT32NrAe0niLtM7w7LWmVGK3p1pbwv3+By8H/J189W/csMJZx16mMPqJeuEO0cW/uWroJ/40e
/Z91HHA0PF910z77APWswIlLJo4Mt+abuAKaWKuv0bN8ml70tbzVbi4hMl9GFEsDCKWkx6/97Lgk
4Twh9TKwsbAzt1Nq5R5yjuXq+8f35So2vs4Kmn54iJ1tqxhjKS4TCGSRqB+7FI2CIf/9/RJfhnk0
oTXypD8qVf+ee8EWJVnjyY3lw9z9zH8MF3GjJUCcHwLER6lZAM34x9kuWuaAes0kNVZBAzU0LYOt
s1l8cDPvP8aMOAeAZDh54ccD1HJ2M8rdNEhBzlJVdZLihzw8RMaFK0v5Kij92Y2tyc5ivP3vExvK
1swCgzW0e+ne3ndH507d/Wh+5FeBy7zZbXS0Hv7zd/T3imehQqRV1TrLirNzcrTtHNyU0oUb7KuT
9vcSZwEiaiPE+7SkhuTQaq91RxezH7L60rNbfs2no7CchP/v2S1/xl95rDVgTYaIDtqlV8uz07bm
jXYd7oJTQ/7HMMCF9S69qrPjIKqutKfl5HXcVZMNP1x2kVKS4gtP73PXbDl3us1XigWfQ9vq333Z
0VxRsg0Qpjb2/n8ckqSNvr1scfD1jv53oeX//+sBKuaoaQw8CK9lknuENTv5HdOr/c/vT9yXmYam
yoCvBDnjkwJb2/cVM/sOCP6RCcPNYrbhQfvqfcQZfU/8H9Kua0lyW1l+ESNI0IGvdG1merx/Ycw6
eu/59TcxOlfbjWY0tNKDQgpJsdUAC4VCVVYmyLVF3+q854M9VFGYRB0K/3DOXYpfMjYEJjt3cLUX
Ri8HbCT6jZvEA5jkXbDCNVcEta+uQMIIdzBfTSSjRvJZonDFnbxPGd01U4cYAHfFClnWLuoynXdF
2AKPLHLHOEIfSFNTtAKNA1BeN2ALsweganaNtzjslgKtnYiZeS26qwCSsO0EtfDXe+zIXUJpaCol
psjdFj+LgWVzk39RK0Dh/LcJ7kg3uQFt1AKraqp3o5JBQghSKhGB3No6QFLHiqK4CFErOnX7Wlaa
Rmbv0yj2Ah1DS9NjHS/+ZZdYi4EGWKJYOZSiDMvd6aDJAnxqgpE83daAOs2iZ+La4YV+MnRHNTRz
cKpOV6GOktwTTLRieuRDLq7+J4fih6oTvYxvUDarkE27xK42oiR+bWnwcdT9cTWic8MtbYQb9HWe
4IHa9S3GjUsPEMeXy9u3+rhHP9uAcizkXigv+6vVugVaJexfh/q15rROfhiuwI+BGm+3CXJbdNmv
BimEW7YoJO6yyt3EJRBvhR6mbIQdyp144TuhB7B84mmgEYR+LOYyHGsnMru2lxSze8CigCoSs8Wn
XzGdzYaEA0v94gzb+NkuiyfYyTUTEMiFv5sMM8W3heV+nDC3sGAnfW0DIpi/ECcQPiK2piGDZmz8
IiXB1Tvsaz2IUgbchNvNrtHiXI/wzrOCyYPWy05G3msDruWlS7HPAWsEsK6VDDePJFew4LUU8dg2
FxrHmUx0MAA+lPfhtvAZ9Giwy2vDB8mNoBe+vrf4bP9bJpfpDKNSRBBmRygZrmi3N1pBLnD256OQ
jVALSXh2yAmP3UlBcVAbLRhiihwo2JTgLTe3pBG5yFlE5MxwJQ2zNqrEXHTE24353bjvINYQH2IQ
pEIa7vs/k04+C1/AhlJGSw8MAbrsXzTCR5dJxbSw5raEqgf9LOTvE6aE50dSv172hZX9O7bypZB3
ZKUbWohaIpA42mJtVYBlGkzr/TcTnKfr40K0ri+gVxAHvzCq+lPBzN5lEyuf52QVnEOretiDjKTt
HUC1LKdpaRthiLvHIBaGlyrB8WER5ySrpkw7lnVeEXcNRN/TiLRYeT1FWYEeJUBSQ1aAz2aXzjf5
/BBVDzlI5gcQ811e34ovnJjk1pdm9TToZYHQ29OfvZYkth6OILbK5kMC/qLLxlY288QYd2SnUCWR
2WN9VL/CrIJtTreg5LAvGznPP7ldZI555HiJ1Jm6hplWNOjVN9MvN9Dqw4zMfvZVb94C//xv7CEX
kNH3MnWFxzdMumKC2AFbCJ5PhzVEly0FPMbcMNVDUedw7XupLOdAio3opHEJQE61LtUIeFlUyQTt
i2X3XfrR9lAiWIQKw+zb8+54bIsLTdRaTAz6wFZR7zIIu6eQBqTNrfUBWi6odUqDYCdXIsZXyMUh
QJ9P5kt33dKoRtWB4KsKgPTVyG7GZXX5Y53Vz+AbLKr/vwluSWgrRmBzgok5uAtA5/BOJmn2EUKo
GzNuezXoKm9OW0EUOU+pvuxayAFQA5JRouF8Mh6TSathF8wXxv3sYeDfB9mIN6rO7ALz44seKet7
+dsgdwhyWhYdAPF4BoHwtMlmcAakgqtLZIKd9qNz1gLeQUBgIIPdLcbrTgElT66qgtOsrn+x3wth
B+LIihFm3QzAC6yMIMakwbivpaUHC2NTqOAAyX9Ce3tWbQyVojTQgePLo3E93XVL1W4LkoEkmZJw
u8ztmzLm3XPaLJTi/wYJkJRk5LaOFbSwMAS2JWDL21gkkUH0QvtvkY6xKPC5yhUIbOcWM/WkrPNX
oJu7V6POStBbguzkzagL0K0s8TSCgAVJlU0wPONmeWgcwDfKuJZbeZ9AquBPFeA4h+LiQJKGCW3Y
tiQLhmRysEAu6vQsB/PHvzkwv7efOzBTpvQUCO0RYwUgT9UeIhDHSpiLyjCfGgFHLFInXLsiAMP/
+6BwSXmekHAuQjhVVYBeAzqkld+D5+Hyos4fHKe7x09lQLw5A4sxrICyl24MQORBCkDvTKBzrM24
GzbNwXQNwXlhn4QPp0dL4+uNRpFFlAb4ZOBcZuwlIHW0aJLb0tJ2dmaALV3rBczwgiNqsAh/dHiW
riQaCOGRw1LrF7A8N6BYEaxq7UICgAFYYkXDY5t/0Q95U9CICf6MurozcvQHLP3bROPvakLeL3+2
Vd/4bYrvmo1RaqnBlA/o0WNU6yqc71TMc1+2sRpuEKNNC4o1qPFw52oCdVE9m2iYDwTDS3FY/FAD
62lKQCRZBT3YIBeMUjR5vL1s9nzkhXkk6koYhTN0pBJs7UdfCgJ4GkOTyU5KgRUr/MhvfV23Fw+D
Y8K5hNWN1NCvMlBJYq/8U2NGSTDbSeCJs3LIyn1WXkXq4+UFrZrAI8MgKMMAa8qd4ywPLAN0hyBG
pNozxgBCZ8rzTWcNreCDCQzp8ulapMFUIznDWjKcXei9t3RvjN//02J0br+olU5TbcCGNoOG0dyr
eL8P89N/M8KdVTJGUdsMMNKBoApDgR64WA44W//m4vj9YfhMhKAoB5pWZqY5LCDOpeonEQZY9nXP
Qt2RES77iFM9Q6YMI4NvoIw+bae9hNqRSF9E9O3Zfz86NLpVVXQp4WRL8tmWICUDtGEAT99/+zBc
BiJRAobfGVZM1FNGWvqlYVwBq7a5bGb1ejjaMy7yVGHQVmGPPQvIRlWeA/rSt1sZ6i9W+m/ybICx
mQQfnhJnzbUhSSSlH2cHNLu2srzgAfwfLXBbZoGQvCvNEVdd81lHnx24YS9v1urFdrQEbrM6osUg
wsJmZc2hpbeaqPizHo+PDHB5z5xkE0QD8dEh2v2LKTexXmd0heFdYTQWrYUPlSo4HykzZahPKTQN
LE3QPVs9jb/Xwt+bchuOaQ2abyftR79vQWEONiitIKDBk26a3LzpcbFFwyQIaIJ18YBkTPZLKWRx
gDQxobgLKhVwMgvOzFoAQJ8YFzXwmkALcF/JqNQiKiVmAlxIE9h05VvcOgJfWzuYx0a47wMpvjSt
CIwQEPZIby1q7t3s9XqAgftod9mvVxfExvZkIJJRvVVPI1pTT/0Eil8MSetgf+o3dKEOyNoEKxJZ
YV/uKG4GvTIGU4UVVaCyNCtoFhVenN5fXsra5wei4u+lsB9xZCSs0izpdBiJ5DuSfNNSgXutJZ7H
fz4XY1rTbFoQXsGrLXBc3zdQhAFBCkhwBbFsNRQcG+JijVlmAVFAPOJUGCipwKZYt9u+A0d4eBWY
T8oCJmHlNhqewtoQmBYtkXPvtoOGBqb4B0eFmKhph4GheoOaJ9swa4cNaP/LfxNXj9fK+bqWkP9t
Kpi0lvmbVXz+J6fQuGytzIYFLRlUu1Ea3qBL7IH45bKFtWCH3hzafwyccNb9kMHgEdABFiYpt0Gn
lRWTPZiHKHlSqpdcfa4wmHPZ4nk/GLk7SooKZb1ZApXeU0/XVAgPDGxRg6+rjvGrdcDr4sQORgEn
j5Xwm2fRsMfq4UK3W6FQNwNqifPJ0ViGQp173BkYG4jvY00E9hEZ4FyvCZWxkzCk5wwy6GQWXxt+
Xd41kQFu01LAb2JaYgUK1CAKXxsFf/66H/y9Q5TzNAKqtShQoDch74N9uo83jHaBXIm6UKvVZliB
0C/w0Gifc2GutIKsqinWMe+jOwI8pelFL4NH3MgDIdH28qatLurIGBfz0nAByzRblLYJt0xbd/Sj
LdmKpm5EZjjvIkrZGxr7Npra/WigilCBzW5St5mVflfH/HtuStBYUpfSU3KIgAqi3urtdLRIzvWW
WhuWMENgD8rv0+IPDRhIJ4ENtgL+gXL81TjvK0k3jorEVjhvkuy+odCDBgpnXrzlx+VP9lW1vmCK
f6CSGHIPA3MQ7RC/GHvwEgKAU4L/6JneMSlQpkYLVnBzB4bFy6bZRl2yzD9bFTosCgsS6FdBxmrZ
hmS+jTTNT0AJYAfy5IGy+OmyzdXbEtPriEmseQoGl9NgmKjTaFRtDDJGL0Blrd7k6ADaoPODXnlX
CD6j0Bq3xHywpGTWGnYgkrsKVZNavdEP7XXpFxtiCDKac8SgJQNCiUEnBdwkMtSgT9dWgqs1jkd4
ZrTLX8joZk+RA9qu98BHi/tNs2x9D1IsXzT9cJYGcGbJqVmz7ZchLJlZdFP7DGztgzPXh0ATXJ1n
IZmzo57agdy0OeUty6gwI2YF15C4EDjHWWDhLLBfcJQTZgBFaxBoYGfBfGxK+0PbE8fy1Ss2bxde
qzP67DaaTWwTd5dtry4Od6UFtR4D1NVcTIvzUtF6pR8ccG1ajtmjrJ9P3Z9iBtj6joxwoctSmi4J
QIPiyFNfPGidVAGD1IsqBWcBElbYWK4ORAkB4zznhkkYKYNhgGM9b2ZQ4bbq4HQUin+RMYmAy+dg
Es4W53sY4ZDrQlWYgjHjL+q2UMXBRSpfia62c2FRcO8ohoExTIDrDJ2/SLVcXuhIQXHHAse0az+K
uwK6xaD+yZ+LW+sKIltXtbs4ujM8J1fDRzR6qTvvUtdy09fLvrJ20DE5gKwOgH4UXXlniSQrWnQw
oiGjU31IW3XEm0doEUGZC3wxxheUUR5/6umNGBl6nlGwjaAqAJSAmiKF5TKK0GpBSwYNFafSsBMs
qIEBP7bHN9kvXXGncN0ebFLQjbCBVO5QkmWcQXVf4mR4rH+dArNjPbR+uyv25k70mc+vQ1hSgUdV
MMYA0D3/wq16S07pAM53FLf96A5grw2reXjzLVXswWODVpCeA53bS/SnzRBmWVHR70NyAdwXd+fj
X0QDQDEdxP1QjsjtFHJOl/3mLKs4tWByd99YajGda8gYSEZnx8Uv09hU7QM1vlMIyV42tRIDjhdj
cjGglcI0laoGzxwLUq0QDCAq2Asj88+vhBMz/PEHG3e2dBAHkZX5HSjs0Ymhv+hdXsuXh50kKty+
cRdPpccQic4pqh6FjTKLo2/rX4OruPMHJu+81FluWhz8xqbb0dXBawf6GIArHVE5+Sxf4n4GdxAs
IBRpYyACgXHe0Y3nFgTJQ/IYRF+SY/YUiq5D9pH4dWsaG2/QYRrAc+46LEcV879gjiVI51NPec2d
DoSituKlvrCTft70hA1GqAZcJ5p1GLA5tZYsRmnJHXjBGazTcAq/r+1RsyUPbyQfBaAKMPf7l8uf
dsVNMREF9itQArCGGnfrzkWr15AUGJ25n6gb9tOv2Uohm2NZk+B+P4dYgJGAqBrFBQJuCcviwmYE
Abyu6kaQxn0MruyBYm0zXaUH5jn5+7/oPTBzOmitQJADZhP+EoakQpSG8wLGn6xCgQtEzdu+1VNX
b/P+/V9sImgwWI0BCCM+cGFUwDQlA/zmfcr0V+xpuR1qQZ//vIjxtZ6/jfCxi5RK1fQluGvl+94b
Pxd4oQtlWThkkDlQ0G7sZiOqYqx/s98r46NYZ2lSYmWguP4LaZy5wR29s4A0lja5T6H+KngvrGTS
rFj8/ztpcuFMbZR8zCoFBbV22uej+Twv1vdJlXNfSdXvl78aO07c4VYJGqwoTasgyjC5oKZlXdL3
JrK0uE520Lu4SqF9ftnE6uk6MsGdaCtI5K4L8dYqSRu6+qw+SdprkeqClaylQ8hqVdzWcL5zwiAz
KEFy3+OV1WZaCzxGl0O6WIak+mgqUJ0N5dBGch3bbZL/iGIzfO7k5R06FFA/gqgXmJ6aQxpDFy0B
Weu7SWf5+fI+fCFW+b0+/oFcXQRCDnreyWqHcfQJnCT5FtR6zowYUG4AVCGPgwfF8tv+FiPczyKf
WvsIaNvDqdBQA0yYC3GQamkgiKp0kB2qAIDa93nkl1CmurzENSuWDHA8AVEJOUsKxyLoxjwxJyeC
jKIxQmDP+Myyu8tG1lz22Ai3jX0vNWNRgrBPb2en7vyhD73LFlaXQRCeAfJXLUxdnt5BkUaMmLKn
Swr9rjS5Cps3E5rR/8kIT0gp1aGh9ooFACghbtNLn8mYOVWjPF82s7pbv9fCTy2EfWeCqBR3mzYT
N4mtfRla/mUTa3c25DSBcMdIEVCLZ936qWwykyAqB4c3TCpoKDckt7Hzek0bN3RSt3BEcNbVL2SB
VgrUVgYFB8rpF5qoqlcK4zD/mh6wvoWDNzdUkPmsxWHryAgXh0F1r0LCdJkcg+Z+EVquXPXPS27m
W9Cj6YIo+TWBzUUHsHsgcDG6LAyZcG49m0OtQBoTqhZe+BluFUj+OMO2dlEV1uzY6V02tFVs9PfU
1u3cB3tBJhzcWXtI43GBLgAgN2BD43FScT0vZd+PAGR2+V4bYq8sKqhfKXdppaQ2KnN3yjRGdiqX
j5WqC9L4tTeeBgZO4P41AMs0fq4xn402ALs1e+Mpfu6FYL7eoYgEeqNkn/0MK8ExF9rjtzxWl7BX
F4bBVnzFZXMg9EndsImX0M1fL5+SlYN4sjguAtNGo5IcMWovOj6AmrgpKwFoRmSBq+ssIAqCoAiW
o0HfhpjfVPCcX17DyrE7WQMXGMmgLFqFXqITmJZtqQv0eXCbU10Qs1Y/DHwQ9zgFIgCj4qfHW1Kh
0G7FQ+8YdW8HXYfeDp4c9JUYvYcq+C4awm1j3UVmBaGMwJUbIlgo+xj8YTz+AdxCy7gxurkE1xY4
aO2isvxmkqAUMzxaOfRuRACB8wIxuDhRa6BgjWKD5Hw4i6Z5XjCQ1DuzQR1QhYOXKgS9RwGCfNl0
8ih5gSIHmEo0yCGDF1wqa8HRW3Gdkx/Ahbq4xVk3Y/yAYdJQFnypyJ97v45BecaRxhh/eORgALxA
1kgj2Oay96A/lCBsv+yaK8Eac8MoewOWaIFDjF9BrVlZtmRgVc2mfhtDYRfF4bY66FK97AZryHeX
7a3sGKYA4SMqmwc844AwJ1LUNCXgXYk+ocZsQqblsoG1WxVsD3gI4EmKQipfgwrAlJB3cwEt+uvl
jaEtJ7TS6LX+YSJCJfvQb7eKYFFrB+/EJlv1Uem7j/oWL3NtcYom8ZIkdyC8YE9RZZvkPhhvrean
qrxT60eOTFIVHYOVT8gYK8FIqED856z0FZO4SMAbiRzV6K6Uktzk3ehFWQ/55/TPMQSY7SXQJQBF
IP4GUfPTlU76MqRaZHQOdPH0LcEjD+JcRv/n58pAvx3vEuQRILbjnldKrplzWVodlK/Qj2ztsHkU
eMmaH6ro6ePFjcz+rNvTQlRyGiJkwrn9NnqKC/YO30RhlL1Nw0cREcnaAxzTmr/NccesjeWkm61m
/uJVDFsbCoeSE7mpMzmTh6dFl9piBqq1+HhildtGPVDrYDZglXWUh9vQk5zgsd+RLVS0BXFEuELu
CAwhZFMiCa80ggrN5EIt0gZLcooEDOq2eA64/6CYvnKvYn3gA8INjQIbj0NWFywvmqCkhWMFyfFi
Z2IolbpEsaHRCqGqxWEQa8kVpdHrzvO3Xb7r20zFkCnMeUIQ/UMjyo0zQU6ycpEer4wHJadLBVWS
ESuTzcEGFMZdopus2CbtXd+LOoOCXdR539TkOgb4CO/rJDjUeXejp9V7X0uCZ8FqYD76Wvxzp0oh
zUk77BrjFjUhXz04aEf4LEcvQGsU2KFTP8a+0DPZ7+eSEpQ3dIuJZ6A4xIcsidZzos8axDN2zRO4
Ffxwo0KXxiWuvE2c7v1yZFnbTTzkMWIADD6IRrgACbr8GWNHpMOMgR66wMZfNVG9OKMWP1w2tPbo
wFDB35Z45GeRZfGiF+HgFO1wnRTFVsnU26KwNGjIpz8Ci2whJ3PdTYXlDHMhWObaETg2zr0koSog
VYMOp6na0Z76xdZF9cP1jTRQYEa6QNDWPb1pTDW3hpBi9qTTIRCe3qY98ZJFxPaw5hyaDMpblHc0
dFzZrzi6ucnYTq0eoPTCuFr/mu9kZVFzg3HSK9FjdTVPoBBNwGsAXSrKD2ebwYwDEsIVZahQbjQv
uo03wE/oaLuC2toXQX3WSrCw8rc9fkw7jRctrCN0/6IdsDY7zK7uiivrwIZlq41x0wp2c+2THZvj
nAJqq4bZsOWNjS9lh9r8REHfvuz2a46Hahx4+PHGQauRe+NovRGqaABCABWastW70v05BzJSHBT8
CNi2MPME4N+pS4C72ggh0rw43dvg6r6yheyRZi+O7BpX4rtk7RhjUB8iNKxzyYpBp+aUQjWQpgEE
hUKyb25ZUqBu5OtGOFCxkieCO1oGgZSKVpFpcgdKy7TUrGs0NeYK6UZRZT9buftQrOCqIsnu8lda
qyqDPQqMeRj3Q/+Ecsbq3BrHSsG7ItmlN+UDeDgg9uWC3AmzZF96Bgt4dF5TX0TYt3bETgxz27lA
ISspAsgLBYf4QXVr8LXj4/1i9TTJFY2jrzg8qmgGnhlgk5LPCrdZS0AFbnVo3hgZ1HDcwswBaRN0
b0RGuK3s1F7WU2Yk7auHUuk/ZLL4YDe5ufzJVg4WBC4gsoIFgVmHcBtndnI85Tq+mBybUPHA+7mt
BfFh7eOc2OAOr0TgEnqDOSvGLPtV73Qb4D5AL+6HvnR9eUHn+6YoJp7O4DEH1OIMRjstXV0OFA17
1PY/tFzx0za5aYpZkKqtLIqg4sK6k7qF64qnZKlpBxpzCzgd/RaAV5dBWVJH3yAzPPyDnPe8rYxG
KxOzAkUfAwlxOX2fUaXUoBcO7FFwULTJLwIADcN+O8bmKwlQ/awK6IXmRHdm6PrV9fB6eVtXXhW4
jaEuASAgGPyowX3ESZILQJPYUCiuzOidzbrHSLXBLyqUCzn3SfTWUCeFUAhB8UPjFjsMQwqphKl3
4nkf97MHEg1BVnoeFGEB/OlovCAygjvlNPq2xpCmjELd6YIyuUmDOnCTyJyvazMhh0yrUVgWbN95
xnFqkds+vYIcXjVgTVa7MTb6F41OpYJ4AYrvqE9UmiswyJZwmv8SYMnARG9CExxkN9ytPGSmgsoA
5GtGZ3Al23D0zh5kW4EKiWl3NpOXaTYqnmja7p/wP7FvdG4elw7w+myMmEuIAyM04lpCQJ78YDMe
JmQhxdVUQUVDcYhbbWTRe2bFabDevw3yeTFYZ0H1PSJemhB4b1NtXxZPl7dUZIHb0RlqiCFU0Tun
rNHIfknU8Y+THHwyaESxAotMAa3gvLJutb7sYIBWfqo+mELBqxW3R+gAyQhOFvsu3MGK4riZ9RyS
WlbzCKVVl0aamy/gXEiIwP3OozCWoqGtieqijjomd8DUVlumnglSoT6wkQtpUxfNPs4SwTlei0on
drhjRYqOgoQYDHcghvGzd3VreTkwuxsZrzwl8S47wNqiEDFMgrsFej88im8cQ32McxT0ZW1RnNms
dbcEKaJbBUkiujPXnO3YFnf9N1JbTmPIqJY240sJwhs/3Hf2a/eSBhvMraO8IcpqVl7qBCwmMpjg
gLbBrDzn33IvgfM7Rs9FtwmovtRrNCbdeKNs2l23QdcVMkYiSpOV+hFsmris4e2Uef2py8fRsMR9
Cz4avfEAHp69Ajap22Tu1NgToIPyP6mQrQUn3KUoNgIPej4ti57MTDqAlp3Esum8MzYmSIklDwJj
9HHy/hU3KPj7jy1yn5MqiyJNCSCSUVTcqVZ1l/YQAA4se8rp5rKXrgV+VAiAtsU0BErt3NHrg1SV
IHyAPt0IiBQ4Tab3OoUE+JBsDKMSZPzs+/BhHrTOFsDXoCLFuTj9ftHQSRImWBqHztpdrkUfo57f
9EyrGM3zmfbXPSivLq9PWV8g3mioe6+U+nNQDdW5HA9O/Ct8oV/fDnpbUKj22u/SgXxvbhJPcrWb
8PXPDeO9BrQGBrRATcrfaWrU9WZtgUiCXamLW7hDbBMH2ZYzvEIaDlhNb3ZzTAnJfzy6BZgioBWM
2A3N7rNtHuMxDGtVH5xkHuStBnJF8LSkteD+WfmYX26KfAEQdMhznH5MSTa6Jc5RWqobYF2lt0Uv
Hcty9OGhh7KTpYr2cyXGwR4bLCGoH2gq5zxjb9VlYyILa8Aqyygic0AXkSGMbmBPm9Qdt7kAzL+W
tZ+Y5M4hyVN0Q3OYhNYEAJMQa5MeYqfzWGWkzSAUK9jSlaCKvfwCp6GvAaADt6dy08vjXOgA2992
brDpN5GrLt9MVD8ZItRQPNAeq5ItCuZfNZ7Tg4msC2I0gN0jBKAFcfotF0JQBoyaHhfj7GmTTdko
m1P5w1az89iuiZ3nEDbLgT6PDg1OiyF4WDIDl34AF9mLrm4CqetQhIrVN5D62aB5sduR8fbr7jQM
f/5lobqD7h+ajOAEAY/q6YLLRcrpmCIq1N4MnBi0zbfpAVMhuLmS+z+vUqLrBtwtXsx4DCGwnxqr
rMqsBgzuObryUqVPHfRPs6fL0Wb1C6KhCbQhGt3GWZvDNJZgnFJMt8xtitZR1VfushihHRqBvSTg
aI++Z/UIUPFzZoE+GPMUEIukUvQS6R+zYezl6Y0CKaeZ12A13Gb9t8u/7/zwYgt+/zy+GwLxniaQ
LXxfoIGdQqrtwBLcLSuBnvU2UQhmRTKoU3O7nLaRUlZAITqdrF2PlWn6nU6bR7pIEPot9OHHEg+T
m7aq6WsAQdtmKaevStcVsTOXBVHcsdUNO6o1yUs1q37JYrl8Jnknwmyex82T38njbIHmHIOiDDAj
0CWuBQBSMbX2UvxY4PEmcLYVMPaXN/88kYdFAL8B+wH8CGDUU/+TjDKkAOP1jlKPwBdtM1k9zMGz
Usv+ZUPs1PCn+NgQd4qJAQabfIShiLxIw15OMhu3oChIrvoSRW0Sw89Q+uXxlnlEI7kaEzzHv9iJ
M3fAzIrTurP7GdmghS+Fvby1uEyYrB7T1QOROm+yMmOURcupc6zH8EGG+AHmGh09wYj36Bq+ntmo
TQmtrnw20AowyDfAHeedy1zLxiGq6s6JaLHTlGkrF4EfKQTnpxKUD1duOgD9kHPi6Y/s+uzimcyu
rxT25Zrvs8NmjvLN/K5siG9sI0+Ux+M8njsKZijR7EbyQNnFc+qR49jGVRwy7Lyud5odmrTdL9MS
bPJo+EEky0VR7iqp0J5aSBYfMrV5SpXuuzU2qZ9Vqgx5z+Eeg+mFo8V9fl8uC2Z3QyN0jGQJtpLW
PtKxuksW+lPRm89UsraYmfsFyvYnI5r3GPsDuiq46/TKcCfLzHZTukx23kobM5w8SgLJoUH21Gkt
LsG8uS3Uzis7SJuF8V1LVbsgjV33qWs0FYESkbwdlXmXYBTWAdIo3ahdkj52tB+vLcxy+YkhpU64
RMVuatKP2ExrT7PCBUCk/l2v21tNKhY7VefYboYCMukm/SkNVepi2OZX1NPXRh83FRQrkwUUEKpc
FJAkMu8rHdPXcR1SO1Nb8Et3ofRYBRVEZbW8dtplHA7lwKSO22dJ0T2phR6qaWyXKbulJOt2YwG6
xj4u0VqC09vZmF5ldZJt9b55rtrlNhiLxxDUJ3aDoi86d+PtoFgQwrNew8Zyw8o8pDL+yqRtJS+f
vTTrdiZJ+27MPoKBAqhAaX4X11Vrdw3GhzB41tpx2z3mJaZOFqV4i5vhvmgXEGOXClTju8D0QNyq
XOkmcFJLbzwYZjjbhloFPsny+mBFaeFTo57vzGTOvSLrps2sKQezkmqnSGWcfZIUbl+VmFQgw1un
h88GjXI0mqxii8+xJ7EUuUpAnbzTn4K+B7/gAAL1Ia1u2rKF2CN0NXd1Fzm6hV5YvjQo88VvXVbs
57z5Ec11s8PytO1SmdsYU57AMEfAY9cjej8dgkBem6Y9myOIW9rih6WPH4Y2S7A/QxQILGm7rMme
c2kI3Saisj2qveaY45BtZDL/SrviZ9+1hTshD3KQ399HQQPqbCkZ3TopMkeKo+o6DEkEdKDyMSTK
vT5jgDzXFjtqksZWkszw26SUvCDQCnzw5CUom7u5QpG56XfTiNddTQaXVobm0KxRHhO1htjNZEa2
qva/8t7U70oifQ7N4iWd9CCFUg587tTbnRosV6ZageYy+dGWZNl03fwLzSIdDfqgAsclfgT0J0EK
C0bMJIltYBN+LETeSUb8FJfRPjTxCurR0OxqqBxWdhSn35uwuR9An2BXpgHarm7c9KoEFaMZD6Ix
m67blnzEE1rHiVmloKkKqJ1aGNtrFJJvUBr76AJpByWc6xzsT/20tHZqTLVtmRWopvPiXa2WvT6n
qq21i2sllpcZePS1qZ/Q8GejB54xD6/TbL4sffXc1eq3xgpegPP/fvlSZHkHdymiP62DIBHIW7TV
uLwEtKuJpNMezf40a9+0eTBu1ESS3R4CejEcRxm9oCqpKy+54eRlqwqblWvRFpkhkk/0BJg4+Wm0
VWdpDvUAc1+so6Jex3tt16OfYvjR3hL0U1YvkmNbXFmIgiU90a3/zZgtgEwhx7lp/S/hgBtRYr3S
F1XR+scUKaBmaErx93JumZOajbhHxrCx0wqghmwbmCUCzUfYb8JAtWUzdsNwEOQgKykI7DJkBaXI
rTTu/poXra7VAFLTYGvaNAPujSL981wKczEY1qM6UjfQz59+tN4ieZVQmCDLR5vcqdUdye4ve+ZK
PVTFJC5SZTSmQLjMd6XyvsiKTG4xMQfsl4kZfKZbPYNRRN5SwQNvzTG+QHRoHKITBjjF6XpSeRyK
scGnmvz4od/kG/VA/zfGKUaaraROELtBTYtNy+AbcV5oLPWCWh68UBklv5DL1I6j9j5qrUNhziLW
6pUDDmOsBILcCeMF3MoguDarIeuZJ7tup1zFGx1HqxLOyq0k18dm+CeUNo89KRSYqYjhRNJT1AVu
qZV//lY4scLtXC/TNMpxKzukfSiiu1bxF+XexPS5wPXWv9Dfm8YDymTIbpig+sZN92Hdzi+MMUly
NHeAJoaymSD58U84sUVbyCq9R0AeiNsERsTCRareT/HTUt1FojLV6roMnFtW4zzXLQOX2qLEzPPC
ovJbqu0DU73K9WWTSO3m8h6u1ExAZfHbFPspR6vJOlobhQJTfTpcJeADYew1mRS4ptp/mrUsmA1b
P8FH9rhnZKXVOTC3BbtGkGWCMhl1VA3dk79mOmJBxWCtonGyPO4xiUdPj/IbPlbr0cZmBb/yeXyu
fID3O9d0GFNAgnkBGykDfMXtv80i0crVg320YO5gBwHrfTRAOyzWvFxbVpNintEipTNEqJEFWlPt
OzymVLsG6U1pm4Fh7i5/4rWH5/Em8Fe3XESWAYnCv67u8abZMUky9TChl/7FK/az2AixkCuX24lN
LgSgSRzDseFXwUf4YDiZXwOaA0oITOUumd20UDUSIXJEJsmpK+fapI21jmVa/d6oDsQQNcgEx5LX
rDfCoa1jGQZqD2SKbAIq8ZUQjN8NKpxsL0tfu5qvrKfL32814Pz2IIut++iINrqWmKOOrZwSyRsT
k42X3A7NIIgEIjPsvx+ZqfEs1mIDZloaYKRlG+ijY80CI2vJ1olfcPEmtpQSKqPYQ0hBsD7GwfTY
/Jh8JUrr1rwBmjtMfgpMBWfa6MlslsXUIfUxdei4oZyZmaJsZC12Gih3sBYJ6r98b3uS2jiSZzTP
Ww+9/28zOpjDY+bKo01+FOglQsYNtYcR+niixWF+BV+DexAACwZOXXQTmWIdF0ezAElJpjJkQE9T
B2Xb4C2Mq/JOH8HnYSdVgGnqmYS5NwbWeNtMJqTz+rJe/DgE+0yCsaldOwAjB2h76xpT07c2Lazq
rbJCaGYh17fTovtUQ3XwJRTAn+dOUq4rLR/2tVnPtlXPzU6q4vGezoyBPtFLm9axp8zQ2coWzEtL
gd1H9Ib+H3Xf1Ry5bm77V1x+hw9AgunWsasOY2dljaQXlkbSkGAEc/j1d1EOI7Xaau9T9+U+bG/P
HqnRAEHgCyvw2u1qfrCQmQ4ow3dyDqomv1RS4EKzdD0l4YXIYihymBDgZOyyy1B5LlN/krVfESOx
S83w8mz2UiGlXbZASbLZRSfCT2OUfgj0mkGTVnN4fUQaGpDVIVHLq6T5NZSNG1YT5NgM2+ylq+nT
k9IhDM6u+ux66hRnpr96RPV9yC57tXYH6k2dZRdttCtR8OlmtIIZwyoGfWO4iYSxohL6oQoPM4p0
trjNIh2MMAG45tzC8aYybBbznSUkrjQk4zDFARus8xPlwAVOi9qwCyOy27i/1JTqEMtxpWuPTcJ/
jKz3CgXZR5tgzLkNNP1eMVJfMuZUg3REYaAaEcNqC58Yub0x2SS07osyf0P67ZSidFgZr/Hja4we
UFrKoFucLEIjfumRoHamXGm19Mas9GOe7M26fCGk9/Kp3A/8YMTSGWXpa6Tdt/rrYFmvXKq7elI3
fVrYIZl+NhUgRKIIGNlU+bxPcU/CYsHW4HgQRVZAmdyNZe7DD1O3R+Oup9NO6S+0Jn0ZDegy9ioa
CKZdNInXVKBY4pEV9ZWplAfY3kDlkpQBiItv6Vweymg40PzXDJ5Rxct9P4L90NU3MKaFPUghExhr
RE+pFulOy8k+Khq7L2N/GDVHhQ8KTfMgopM/Go1ddxbsMB+zmNhZQgOuSRi2jGvolh8aQz2kGvs1
VGxFw25TVkpmV2q9TeukhyeFXCf8fmrrdcNQ3eMwPoGozJisBu0H4ddmJy9g9uFSlttaDZPvIVmz
cUTs1G8HTXuD0sE1Go2uopRbM8wdZkCG30DpwVSngAzlU23Mq7AvgymcD0My3bZm9jxp9RZgSZQg
2UNrTXifNGrPobDVWHWzDCLVcTPblUXxapi3Somot+oc1LIWtXLjQsV6VJmrRr9KIPJ4yOykNhyR
X1IRRNZdgtpMGdtl3fmt6nZNFFg998w8d4dex2N75U3nR2bu9S0U8IE29WfCSqeKDLkzuiqyNVaT
bRwVtRs2U2PD7W78keoKcRTky4hjCMeyqW5RtQ/VmKytOHps0C7YJVZYAfGguwapn6eU2QUNb3rW
wAorWmUjQBBtuclTZbQnmt3FKtlY2rhqUAix54puCJmMy6lqSmfIUaZTmLRFZz3y3ITCNfwAyiTL
7L4vuddrze1cpoB5pVutlB4lauVWWnxtVNA11WTPnLyXUGi08LP1IymKbSaKyAkTWbg5h4EO7d1m
nKdDa0GdP++meB1qFbOZHFCWo/GdyvIdT9gBd29oN035OBKdBqJONmbXr6MwXkUGUjicIkOO8t8I
ytVobFHdfBnNyrdSfacU2M3csuxwpl5YCScxVM/ITacd20MyGv5I0F2i0zM8WVajQVZ1w4Gizg+g
4j6aUbxuJPlZ9d29lQLbYWt9PrqkVV8nonS2MQ2TneVFUCZ54UoRUlu05nxIdH5fGVDDKyb0G8wY
tTD8l8hILiQ0OOyCN4UNlQWboPNlN5pG7ISosyMsA7VX/O+FjBXh5R0cb94vlyIpxYrT+RaUUT+E
GvfiGN4D+68MdbOpO0Efu5Bd9bJ3Y1O/AQzXoRUwiKHVcm+aq+t6pIWd9aj0wSKDPIupquyyyu7B
Wi9tDulHx6hBqooY2cekWpOWA+YqrLuyVEv0/KjiNsICh7SvatuQLMd/JPVeVPNjIWGTo/LKKyor
XoGR56SaadN6RC9Alk6UR7nbTASKb0wNg15LJ1wruoElFgT6vthKQuedPQJ7G7AS9u/olGCjWf1l
1XJU42f0QfvhhkbzZqznR6pEXlgWFxVVdppI/ThTfI1F5L6sk9KZouJpaBHttlJkTqtCU7roE6nj
omQpKrplNm5JmliuiWeybadKu0y0Kt4MNNV/Jv143VN0PP0wBYjuAPT79ND02rRDxta80eXqn4ys
9SrS6AcEVFEb9BMU2NWUPdZC71xRDz9MVbyEDYKgONLQAs/4CD3ZGVKzNiScbrR5yiEB2YC/aRhZ
kMPJCrAEyxou8XQ7mwqposVRCnco+AglH6z/pRijl3pgP0kRH8qBmT9kIafcl3HWe31k9PdFbkB7
qlclrm6zzhQnT/p+P0QwiTCqJHYFFAvgU8O9ZDJf41G7Qcc5gxttJj0cAmOQFWBB1Lm8kbVFcCer
wG8jH7XZwOpDjbqsaiuNYHZuVXeNqMnsp1Y1S8cgirVFMya+jbWeEDfrSahvWdyB7VIVsIAfqxJP
UscjTlUkIiRRg07kdyxfrgUSt9h5XLoRgy2M1uRMdRqABy17aLNJhwwbGS2IGFljZDlTP9LKbech
VXcYxTK2XWwp6IRPah+MajpsM7PfkRaaqWwQ6OuVhrShFHtD0St6GohhxUFSqUJ3FE7BErNqy7Sr
trRwwVWGCtGUqtcgrQV1C5sY2mRHI08jqMK0JPb1XinmCx2P7jpB9Sp21Lyg8SrvEnrB5GRBwKfX
NqglT5UdiYjDs64fYWAViZIuE636CxJ1w6qDPEdnm5FE6qmWA79qZRZtrVgW+CpKvEWbJQkKpivP
ECWJ6dKSMG+noqO1k5gadFfyouUvBqbvdeDqoptGKFtnrY4WjabV1B1ntCdyI068iUPeJE0at9PI
vqva+8EcL0stxPs/Zq91n9wx3tv4roiLgNLP6FUj230CRFChD/tWhal1ql/2GXyEEcjBz0k9KEAU
dxXfJgmYmLT42VHhR+PoJ8zqbZ4VLZA9dbxU/KNGSe2M0x49v15xyjZBLdewNr3aasio0uyNV2G5
jpWEiCALE80pdGm5YVgP82ONdzT3oMcXC1+vS3FppuDgZ1XH7DgMH1PFINzNrFEAZTyDiGI3YRsl
bmXlxFOoXoXObEzarTnqUekB881uG0hFuokiKk9JmbapmWzPpKmnCg4fM4OjkkcRhbQvRrzztP4J
CzIb+9BPqss0+xVaV3RatfE5heCTqRbweDpyIDATjgulWBwDRi2oAEvleuS3aB/+8QQYShP/+vyj
xN6s0E5PJHLGCJgPhOO52tj0nN3zCQobEtMPoxzV9fjErTKakP+2kauDMlcFCXPGa2RTk7+UYi2Q
7M81Ok5lcbDpRA4JQI+JtsrnnJvTaaF5AKKPkHhTkh9LAomr1gGwBCoCuFLLKMgO6Eq4wj1Xojn1
1AwKKAfYFagAHsO1imEOeaJinzS13OkI9eekvf3jDw6YJW4AkW1wJKufpzezGr7qkAdxSJi6NLs2
lNLOOvf7QU6WFD6OclRSAHJylL2FUZJ1GKhuuI7WS6fovKjRqTfLgLURGLcUMu3H9Z9BifOqjARq
h5bRPEtCEDFHee2UfT0hWNUjT+c9c4E2IJuhTfXH7yd6qvz0cfjlgX4o0NC8Sae+wPAymYYVHwxA
FUQ+EnTg52i4VcY+vfp+xJNb5MOEj56f1kHhXG2wsvlYIjQkXecmFh/P1IROvgQQ1FNQ6wZB4NjR
jrNK65VOl46mSWgIjV0ypA74hVXQjqPs3Jb31tXY0tRlkSXPbNFTUwTtBwgZ4HKA+jqaIhw1Jc9w
CDsm+RFa1/KcH5eyHBvHhRroMcAH/b1hddyCoxQ5hAjjyhFmj5tHHaAVQMDeq+LceABGld7mJDO8
VAcDQzRZs5Z1OAVFW6RrNNbYoZjjHhenPqOs2U2386Tqt+YU6ZeNbo0O7mP0J8Gnx7GYxFYO3s3U
aXeTJfSX7/fCqWKXqVoUqk/gSEEv4/Puk7CBRmibVQAbQEJV3mvNeswRhiGWFMM5wPWy6keLxkH8
Ak0ValOLJcLnwVjPy55A7h4FyEudbZPycjyrErDcGl/HQMsSNy6QUcfnn6QwCLAyjKEE6QGElBUk
JNBiXvib59l0J7YZJvR7sKNLORMsVTIVUtCyMQELgoZPf+aSPHE4cYQUQP7hFjbZsfA1gjdI6i6A
Nh70a7aqVxqY5bF31tLq1LJhzdAXxRsLltXRlZWESV2HOUBeBt4ZXJOJr10D8OKSK0hgBOeMMU6t
28fRjq7+eiIlzgaMlrU/2vBGNe+/39Wn+lFcA+0f7BNucPRiPu+0NiEF7ZSpc7pNdFhs09OADxug
3g+qR9aMrL8f79TG/jjc0V2lJn3TjBPgeGHVIOwG9Ky7orQ4EwKeuCk+TeqoODyoFm6FBtXdJMxs
ZWqcTAy2mN/MebK/n8+pqOnTUEcbe6QzWAIqnM1rF6BvCAumb+JuEWPhPs44ZAVn5LdPHEOfxjs6
GaRCozhH9u/EObxj9QQ+d5WdRtuiOejWucD2hCIo3tnfu+O4XR5O+aB0xrzo1qNc8Dq8KZ6+YW7m
AlJ/HQW9l17qIGTYEXXNyD7n0v1+BB0dUYiocTThHxi6H4eHrRpzLhqgfhYhE4gRH5jPvRJEc+0p
jAC+qfwVCAs/w7czD/V4l2qLKwWglQhKIVUB+ZnPL0U1NzQqc7Ny2IV5haapnVyke+2g7rUrhp46
/WGstTP38Bda1vGYR2+6bDoSDwnGLB5Gn2+I3TjkOtobd+XO2GTQkD+HMjo+Wt4HBIAfEgyAzX1B
77dhJJpyMmtUZ+ctKwrURan3/UIen8nLEDgq4Y6IfwOhuqzzh4itqixTb1tEiMk6WjVBu1JB1j7f
DTo1E5RlAA5bAo0vulxa2BiVKdLa0UdmXsCol9lizM617o7fvPfJ/B7lGHKu6SFTIsjUIvxUdjLK
93Mu76uxdcWo+m2jr75fu1N7kIPRibgJDAtc0Z/XDvBkYI5anF2zcp91KHM2AO1FZw7KL+ClZVIf
R1mW9sMTCrMEvP2mb97BS0CGrgWqdNF6MQ8BohJU5u8n9eWNPh7vaEdokdpW86hXjnKVreVaXgJg
dsUvi23jMgf4SuQt8Ya45/RZTj27j9M8unasUZ/5FJfYiNF1L65l82iiCDo3L4DPnpnh8d3zPkMI
neHg1KHcdhy6VSMFhEGBymyyFitmpyhhXXewntCdhYG02BSVN+Km+mmpZ9qxJzfM74GPz2qJQFgm
EJ11GvaowqESDVDKfp6Z3XIKfTyR32en8yVlBjXuS64Csmo5xL3aIGFfJKJTL0G+yd0S+yW90M4E
C1+AG8ejHZ2J3JqnAUju+l1NvVgDNguEk74er+YNdLKpi6Nkf85a451zezxFSEFSHTJWJsf/+/xK
DKgehfrA0Vb8ZVyMUMEmgDrMD6MLFIcr9uFKzT11o/4qvPxGuf5+fU89QzC3GUQ2F16wdbRPO9TH
CfBx4P0q5X5W0KOkV1nW2t+PcvKuWTT3odUB6UYczZ+nWPKhVfEqwjHrnj1o/kIAbrfj9fSSHJhH
V+rlWRLgqbfi44hH7z28C6SSzlrtTAHdUC9fVYG5lqvGn3zq14ggyCW4st6ZeS739JdH+WGex8tZ
CnCdjanGbu1dsZI3LbIC5i3qQueqSV8C6WWvfpzhUcxZTWmT52hYwMGO+aobbV5qr1wvenyFc3aw
Uzfex8GOok7kWWw0l+XsNibSnWGv/kgu2pXYQWba7Uc7eeJndub7tv+yliZSHgOwUyh4HMVE0KNE
QVjBkIuxEErK+QbiJ6HLUR1UPSb98+Wm00uK6GRRtIAqyTHatYd9sBamuHGj5+XxQVTLFevwAuqz
nnDNc1fT8l5/neC/Rnsvs324CvHSkxpaWNgsm9lXvEVdJtxV7uQbG2WrH85JmZ6KjSBg/c/Jvd/M
H4arOSsJEZgcD+q1Cia1WJNAWZ1zYzn9rkPAC2QHBHlfhPWjmRIGa6IaAhSeAHd7MVdst8oa7SZ0
L4H6O6+0dXJ3QoUCYYtKAYk+etlNYBHSlOJ4qaRPxp880s4dYCdfbCgmQB2HcpyXR2d0YvWzWmNH
4pJ9F8begG4IHW7mlRfnoEYnQ5ZFneGfYx0dlkNl6nE3ZQzJQGwFe5quZLRdeMzQTPD0blhY6Iqt
OgpMrc9uypPn5ofBj5YSHZyxJyUuhPZl2uw7L2rsxSwPFAwfEBiPOfCycs8BCZcPPX4TELtA51wx
oCl2XOJQB7Rvc/RRnR7EytR6o/U+l2ciz5NjAJWGxG6RMfiiUam1JRMFxgArxokBoYrI09g/fX8B
nNqIBq45FX5oYCofu8vA7leFFCa2SUXkTuP9JgVj9PshTj0gUBdQf4cy8FfVlWLqinJusDs0wHvU
frZr8lBJ9OnO5eIn56IbCLvgjotC8dFO0NVMJqqCgUwofuvANuQa97+fy3JrHD13KPIhGcTHQ+j4
OO1l6PVX6qw1Thh6RRjtTHlVAWk59iCFXTZKdmbpTgTln4ZT8HU+nIBmBXBfq+LAreu1PkFfZWl6
VodOazekOGdVemL54DwFQCQSxRPVToNNRTwbtHKobg/Wr7b7o27guP9BGUPEb5goBX9xJmjylpiy
nhA2drnpSmOh6xnWulfPnQmnZgKaCbhQS0kdNJDPy1aUMa6paEmhily36QhArAG78zMP54uu4Pt8
OLgFqIKA3nLMd27UIcXmxjDQzAT6xFbu8w1sSIPlVV0Pbv5a+sLn7J+81v96Gf9P9FZe/n2/NX/7
b/z5pZRTLaK4Pfrj3/bipQZX8Ff738uv/evHPv/S3y7kW3HT1m9v7f5ZHv/kp1/E5/9jfPe5ff70
Bzgfina66t7q6fqt6bL2fRB80+Un/9O//NPb+6fcTvLtr39+fs1F4QIeUIuXFnv673+3fv3rn3Hc
aXBBXJ7Yf30c5h8/cnjO8ev/0zRvRfOnfVeIFyGfM3y7f/MZb89Niw+lf4H6uol2HNRbIeCt4dOH
t+VvrL/AqwPSpxrSNVDW+DJuUdZt/Nc/a9pfFk0THPC41tDRMHAUNGX3j79ioGkrqKPj6XNUh/78
z+/66eH9fph/Krr8shTAFPz1z39ndX88VEAsW5wyUCmHZQg+8SgGB34QxEyJSgI2QlDlQMVM0XQ3
zugIWUm4IdCOMrrZQ55y3S5cTSbAKZ4V5qTiYPAhaKzIVsd7C50XmbX7MI5t2eXgpKnD49QI1c7o
EGQR9wjP7oF/2qNSHvN2LU19U1JAga41+rME1gKiESMQm5VwY9Wy6+E2tixPz56qMHpTqxuzVbYx
GZ9qAiqGrqzTLlwNY7+2yn1FmV9leaBkALsrAtrzliu1xFeGHiRMVtv9UKx4jdQ0lzZUhoIpE7u6
BNZH5B4Zkm3eranIbzKwp/h10SL7SVJXNe6zPnQSkGvhcuXMQ+7PAunQ1HjCEr5QG3gZi52cAatb
+OtWdgGnQlCC+TZkYI60lk9YYRtZalO4EvN5CMIQTOSK1sHIEsVRybCO1LtY8DdNTauLuSquQ3Pa
9Kb2aKB8xbTHFrbTBb9SIKA/xQ0owtBiDYGJE2Q+zOHTaIXeoPJVqQPD2IkKpBgCtoi4IRXzraR4
rQ2UNjQrvIOErF3N7CHMBLgkV2aZORlopAvQPU4IRKi5rRpaILPEAdrEVgX817RXkb2ZQL7IpsH6
jm7VUbtL1kbyOEAdrU4e28lc6QCn6M20jkNzxdoSJf0Rv6rYvXwi+gsFtDEsf4yVtmpJ4pkaINiN
ZnMwSbSR3iN6CioreRvLx5w/JDVY30RUdqNYqyEFxlsXmwLY36LWHTnLoC4v8uznCHk2ZMe2zMia
T/OzpV23c5iAE4vWZTQ5anGVGtLpLcXJsl2sp3YNOhzQ02h1vhXJc5QA/xzOu1wPHZZ2LqR6H2Bd
aNo9IpE6g/NU1m47Ura2pXmGDK/BM38EJMlLx8yNINdSi87mAHpWgrs6620rAkpT5UAfdlDVICuh
glqokhWkItw4+6Ga1r4u52BM8x/l8JOCmA/BF48UIPuM2oNev+oEuGkIgLNsPasCQEkgT8v4Aq1t
p2AJaN2lowH2OpRyI4yHNrzSGxVMfgDYcqxRC+4A1bdtuKZaiFvH9AuAPNHzdyIALsOkuNGs10zR
X8q09RL1V8eeymnajoPhliJdj0Vm6/hBjT5E+IFoArwkmq6TcbQ1YyPL27i/6LVoH9HHXAyBHtaR
HQJQQDn0NbDa7Fc/3/A0BtV7k/Yd+P3dgbOnTj4nTQ/8r+aYYDeY/ClJtgO7jdi+RDvGENd51/oQ
EHRLWF+EKSKzelMU4k6Ga0vCJJP+EDJ0x/KBt7Gd8FeDvE3zcIO28sscaUGdi00bDsAzQ56aZI7e
hUCy617Y4Z2LwsuQcpfNymqyQkeLEogFkA0cYCE11EM9G+Tpwo+tyCGGN5azE8oB6j+dC8QdAO43
yLHtxrolxa80AS+hgvxSou8Y4PRJMQMUC2+hUDz3EjJpXQRdk96zmm0+9ZtpytxWPNHcwoB9UJoa
LMl1ByGw36QJ8O7SQf0IPlrSGZoXOSGhnOFDwCGqML9p/cKxp6uoHoAOzjyjNK5UWd4MLdnoLdkm
ZrMF6PECmBm8FoNNooVI3rshKX8JaGd38BgbxvK2Ea8D4zGo+hQ6Rw/DK0yucGZGbpI0Hlzk7swO
ZRC99KpwWE9yRn++W+t5qtstvL1k8izzyi47WNRW0TMZQYqoqAtvv3uN9huwTvcjlw7XiKuHlttb
iG9UgFA16A8IbcPMBSWI95/qO4A+V0bB1vkgXUMpAuAkvVqxbvO4skfzqjLu6p5h16qrCjD2omuC
ooP5cUVcgA0PaqO6RIkuCMQQQhlUdQ5cJkBcyQTrbu2qGqjLp9vB2ixWbtWPWr8zh2oV96XP0MQe
Erg4t5bdTVfZdFMzbygOKQ13lhq1tozNTWl1PlCqbphuQfjBC/fSzT9UCcexoXHQMwgAG1qPUruZ
2LgFK9YHU8VtZiNzu7m7ifNwnTc6oL2Q1jRVhxTdbmqzoDSyTcFUu2u5H6VPpMVFMqZeOIo1lXcW
YCqh6P1Jv8fl79Zc+pKHjqzA8Mufiqyy22ndK9sSSh3M3PR56Sha7LcT3Qky+mPe/6zrZGul1rar
ICAyE08frmro6sgt76rDEHJviK07BRJ6tBnsoQZ3oe1Wsn3WpmtcSXapXBZ1eE1qdUdp68WqCvka
ZT1p6TZpBc7CzFH4C9KyFQV8ETv8wiDzi5bHa6Aa1WVTGbgE+nUL7KgJJau2XOlD8jQUAPIZjTfo
hjuBhu/EKhBV+mQrwJ2yDEfqRB56NGN06NhAMG7X5ofBuI3nII6ntZVZO+zBXUGhbWjIVWrotT3o
2iqylC0g3rh9midT21tmjDYxW/ditOUI2VaIkaDfugKq3Y7Ax2Ctn8BxfR5sLZpu1ZojlOhX5iQ9
bdTXAphVVen3sKZ5ay2xMrUawP7oIFkLQIoU9y3YHWlUBSyeoZph4GWqLa+qlKCaL3VIX5hYHLWe
Vl0Pu1UdcY+ZmBczvHRC5bYx9ynX7Wns72J+hTbKtoXOiJ4oa0XQoEEQodRiI9lWLUN7CLPSHgdi
m2a7jU3pNrFmlyFMt6iECXbiKPl+HMEKUYRbMwBZVBaIfJV0l6HERc3prqJQDguh5bWUiQxfa66B
D3Va/ZkVK5Jyu1P6QB12Mh9gyaGuiwJXXmSi9WBi8+vAJ+JOuY7MFn7nQvUsOLhXRizs0mg3OW33
wOLaHQMuvphucoYjTgDRYZMRGi6RhOKy/mb23DcIztA5dPS+dNsBnm/SrcrbkD3r0RZUKXj+XI8W
9HVrbrelB5AM6Gj+IAc3osWjUTTbZq43Y6XcFg27VupwVahF0EEYjg+jlxnqpVWBB5pHHixPXN0M
QUcgvzjwZBqEuQcTdmuIDVLVa9Dso1XmQ30G2+O6KBWvq7cNX1UDjopBWcGsel0As+N0IfgqVjc/
6GK6AhlilyrcqVXuwllza6kos0eQ84ihxq5SW084mGOivhtaw4AnGpZ+MnI4w4PzZqPwCeLcDNLu
YA2bStvNLf6mWffJlVRBXplUP+9FAO+et7GjQLAr9BpIQDvFLUe06kJouF9pOBVOlPG7jFQe5eQC
krAvuVrDtGh+zY3opqu9rp8DzaxcTS1iJyVN6kF2ugIhIhE+rYtNMZdnygzHCeySEQDqBllHqEGB
n4i05GPePw7lpGVLSDvIe0lvFvjnh4TpH0nIx6TjvXj0KeeAShBwC0BOQeEU2pFHtRLxL68twtW9
3u1qJfR65ZnIdWzAEH68iBBEEijOGMpjhpcOvVYbV3fTrULwWTvtMg2bVZUTB2oYsVWthiEB6Win
1bjPU1A0WgjDknTbdIj1xnXL64eGA9Y0xdsQkVaPAJfrBzh/MhVavxNQ3LETNqBITJrf5fy6mbYg
FKB6TnfQNHmKJmOPW8XW5U2HIzJfCIBc21qKEN73C/Pu2fndwhwlYx/NAihkTCrb96PVIi9ybfc/
wLD57RrQJY77n9gGfHn4R4/mqE3y/0b8HmMsoAPILkPDDrvt8wb7984Ei7LtOYuidx+Mz2uKMVDy
AV7PhFTGcd/glB6y9MqHy6XTtAhYOFt6rjizTOC7IY96Mb+lnjt5aUzMVcAnV8C2yIkF7wKAZYRw
J+X5+81zXLGFpvineR6X66g585JC95lGsI4HiL6xJru37r8f5R1wejw3KMQv2vvwLNHNZQN9qAr+
ZyLq0GR0oaIOCa2bc2v7dYMyaLH+Hv/oFflfSI6fenpYS5RDYOiOLsnRQpY9rh2tEYDzj/1NwX62
jOGeaHU3JdqT0pBNpF0VTFv1M8RuI6UD9B3y5yK91ND/Ag5Ixo5VxNBsTaddyiKwexXiVxaYyLAI
LR4SvtMGKFnl5l4Fl6bFjRJHYlVk60nN3TG90nIAxevW10K+AgfazlFQNsZhX4+veccvRloGcB2y
HF5ypMqWFTQVO/C4RgxpNG48ZEGlnlPb/SpUgRVRoTKDihTqz1/KpxW1prHNQeqKo91AtWASCQhY
wF6pj4UJotMtmTdzeFkkgWX2LoTA7QGUJZqXG71R1vFQonBReFILbb3I3e/35Mkt8fu7WUfST82/
E4n/QzXP/0+rmeYiWfzvq5mrt1dUM9u31zMFzfeP+VdBEyYKCxYVxzfkBZbK9D8LmnCyhJ4BAiCE
g0uT+2NBEzLN0LPEb7zXLfGtfhc03zFusOQGRPuPFjTfj/PP5xNdGAFAgsNA3GDvePcP55PZRemM
mx4Fn3F8IbMROWZJ7EG7iyi5nunD2PRBVICU1aX2h5U7EdZ86YdznEvWAgiDFBp0H5dK78ejMalT
Peln+IHU8P3j8HRD+33d+YrfBpF/DrLx7mH7ZaK/RzvuBjVKqRPDxGhETk9a2R0UJbzWGu1Qx8lV
mr6NCqq1fajgpkH6OXugpcNBT4TC76H4SKbrqH1QkJ/Q5J4Z4NSisFH0cpOUbJWnxYENqq0hFjKh
K2VyULSGECViVHBRkWQVag/0StC1SUaH8iS3J9D0swatwu7xzKouB/p38zw6jpHnjiVoxaCS37Xu
37VhLoUz2peNa2yg+x+cU+78epx8eoy6+vkxQkalAokEA1r9PQyroBtYnTmwvsD6jnaKvnyFD5t0
gDMNB5QIQ6hADrLWHYvaUcqbJENmGjrAtkL8qnAIYb6h/NEG1fvg7+IcDG/pF01zKohCYw6Icm8K
h42IfzV5Bhx5+lX4MMYRAGaIaxQwwwUXv/u7LnwIYrszbxbi0wD22LkFPblJPox39OoNEYRbiIXx
cLPWa+RI+sZyrL3il77Re6vFHuI8AMZ4j1Q/7034JSxu60sqAwbZ0VZh01AibY86lH8zeN1S5OCJ
JBdjGe+guwKm/IyQtlMCYtU/Jq6gJ1gVmm2G0S2xwAMbZzD4pvgZGVnhscJg6BTEYMwyVBLGzkBl
L6tyxHKWsGUPjQOAbX5WqX5d9MiFrVEFZw3yC924VwW/Tti2ScwN4ooAtSVQPUGcR/XgUkR60ELU
wA4zfZcW5JaQOMg65kAhwBYSdRuoR6LR62X9W0ZTbL5VVeOb0OiA2tYwJc4YPdTg90JGdQvlFTtO
nrP+1ww91gj1r7o0vS4F9TgddjhbL9Gr/JmWxmGEMmps1SCUzuiRQPTInHZj1LmmkuymsHgEzd1W
E3CbZV8Onj5aKzi0XPUm3Sd0EP5AA3O8m9PHvNecLg8PfQ/pEgPV+hI1DR42A1RHMDz8EC5RyL/P
WvVQR1qEzWz9KFJlFZnGjSEAskzreaMnw/8l70x2I8muNP1EJtg8LNtmn+mkkwxyYyCDpM3zbE9W
+36x/lxqqbIkSAWtBSQSmRmRTgbd/N5z/vGEPXzfC6XfN/pJb7o0SJCYVmlyUIjpmBrSXDehSBxR
bvbbODyJiGMicuA3I9TTHzJmswd0574it69TMz4IGgHyZWlny+aWcAeieYkEmLDCH42dpJW2OWAn
vLAFB0P9nauFL4nzFcF1qNXZ9zSZm7POcrDSgS4ws0/s9Wp92UoxbNr0WaHiMVd9K9QJJl3733Ns
OPEa7cvmSH81WOrkFfKPWmaOqFwaTf6YKuVSxyBjvXTs8W/buGCPNYilrbfZg16kzyhD97Oa+JmG
PCVWHhOhP+XQOLoYnybdOmHNxlAK9GgJT5FV7BPNwan9y9LR5dG05XXGfCUAHtgan3RhkWiTXJvc
4OEg7WbWXVX/yCsdZDY79FgftPyc0zpeiyvQh3RKNfovsj6YLdiYvLhVWL/toT9itndU+YuIB5yz
fIdrIlzipjs0yWIX/egNsQSy3ABEHYtV3C1D86HI0amed72Fxkes3DxTidKRPYp7Hqm9oYBuBGfK
7SzGvaxDlaW6m6TSkyB9pt1XZpAlQToGX7rSjXe4EZUWSFKJJfJYi0JyTXXDW1265lg5Y1q4WmI5
aTvuR+jDLnuV1uZDLtGclqbXrK2/REQvUhalyWrYSeele8qN8WSV3wZfKKbcKea9aBlAtrT3TfJR
EjNyUVZgev8u0wEs72MB5C0y0HwluLOv5D0HcUmeTi2eJszwaXNecZ738qseR67WDedtWOwqji9m
IWBK58tYy8EYfkqYI3n9lYyYgWvSSuLlkOjisQanrKvhslJzpVbSYU5kZ5AgGW+dcCunN814EtQd
AfCaGRLCAIl1FqrMzYePhB1mgiBK5GSnba4svHcd0U3wY02lOIkh26u+vGrmWdZb6N4aU38VzETO
KGnl5YPo54vmF4OMGmav5G+KeauEoyxOoGgmXAVJyYMZaGTZk18wLbI7CpW3dtq5lH5V4g3tkWtO
0rkrQhxJxClsTl9X0D4D9QJEeJIn36cxtEROWcTrQAxGNaNClL7rLHIK6THT9kpyT1Q48MN1W0yK
E4tJ3OqheAdw5s9ZCNQkh2dq7aqQYLmV8kHhqc83uDXReJFXi3TfxyQxPwgloJ/BCFcp7W2rzHMO
oG0ndKaX6GpnF2io+N+b514kVrncwn5Od1qx0meNA220PD7ttpiYTyIhzql1KsV2p2+6p4jzsSt+
mjhxhu0jLURP6bOgkGhR7GQ/L7+K/NgoTwnJIFmRHqrNE5rXTLptEdEYb9L4rUWlX2exm3JsiwZh
I/LEevWxSkZQlL+M/DUnWEIWviq+v7ULE6BVHtKKyA/aSUNR0G1daWkDGGw5+tYhZbTuk1Dur+QO
pka3Sf8knWTCytNq8SXR4r0JgNEmkPFGGojtFGxa+Ssly2aN2kPewBesmrca3cNixe425T/qigUj
0V+11QpHcFJJMN+YWk+xoXqNfMM2+mSAc6/YAknTOA+q8iz1sQP+jhO1g6SywOqKJPvMKmsIosIg
LUJdIcC2aC+2+akZ5lCq2n0tF8hguEQbUTg0W+2Ycb+vrJ1QKo9kYXF1tvauADFe9UMx/gD+Dlrq
yo3hJdSzFqNxlObvpsWaeM/sSqZw7eUwTVX//nE1ysbbNM3Zqv1Qk4KrVs8rhNHcvkWzDJp+XBZy
rtsk3IzJj0WlsRvROKxx+xIJqWMUByVe/VYzHgc+fv2UJU7aqTvAKgCDH6MdXgvg7CU/3vNEupE2
OOKyRpghqU/f1LE6rkIJu34ZebzlAeLva+6xDhS6Z8zPmWV9r8MduB9tRQ7mjAJ3wsOjEgK1jR6N
pPo150vQc/+YMjk6W6zbcnHrzMWPyfTx4nE8qRLxUaSaG8N5ieqrXEV0sof8sNTiuBlPTd3bSzt6
ynhDq2qbs3IwtuJS5EJj9912aCDJy5H2CceSt4dUozAmLULL/CY5ZjSN3KlmzV+qEXqb+0zZiGHR
bj2R5IJC/5lEmk00uEOyXISxdjryM9JiJVeguEQkw7gzFzTnyy7W56DKC8fsaDJT38sVpQWE6job
YS9+FhWiY6v2Z6l2p+Qb/fwjAfchpRBI9GlgF0y7M79TxZfXkxkf2/ElSmW7XsSzalKMGsvkmOWC
m5pAylIGlpMRXvMiKBqXV1DWL63sqX1L+rdEO1XQ6WcZkCdP36rC9HmeHfgVl77pI1moD+3Mt9XT
FhTPAdCRvTS9W+TTWYcBK8cmEFImJ9EgCadJvGn2B0jReDG9GfJpUI60BHKfvsZ8BPqJ7lFZIq67
vbZl4VWZvIRinT7H5p0/6klZGt7auPAi4nVsgnZ2emEQksq1CagUoQtQJFJWNuuoz8KzPhq3qTeP
9bgehHi+tG0b9opwluf0lA2EnAviIWkFOzf73pF18yAm2RMn/knCa6TJfrssDG8jf+whHEhdq7Pq
fa1iwHfOdnmT7SV5riMrUMTpacvia6Fmr+QBhTioHztN8yiI4zBHAB8R7QlNNUwgYz0DMOEzUc+P
oox+90nvxhvzcvvdzsVHr0buir6lGuqdXLSEwmvCg5h0t02x3tNE7flDJvYqPXDjhCnpUNtsHSd5
/V6N+CjHElOpMj43af3QaGcznknlmE+NAD2UfiLVdE1ruIw5H0zaz0iFU5kN4AiS3PiiQsJj6fzS
y/Q94Two1Qg+umZu8ettsJPeRM7RuJX0Y6YEr8mQ77J6nkusUSK/vCl/oUz+IxAog439nyNQ/6co
vrv/+1//KwB1f5X/D0DJf1JpDlUtNGeA3pLGr/wFgJLkP6Hv5IHCjYA2jiq7PwJQpgU4Y1lYEA2w
8/9Gn7CSkmxtQnVBR/Bl/g05HW5GNvc/boRUW+E5p9ecHmtW67+PFEEqFVnJDNY/0es8EWEmYxYS
in0R526ezA9zMZ2Q0Z1NMRiFye7b7NOYiPRqk/UtzkgJ6tP5fc2YkPJ+OMpFIBBJ1w6bt6jVTo6s
T1nMfQZAqakCK+2DtWelmr9SFBYkdNvWzAQzZBRabXUopW1q5/PyQ0/untnFTpbe0XNsswXLgW66
o9HtNrM5U8LglZhUjLdBlD8sgwFZ0ou3pdZ22Olda2Z/22g2stEKvlRdhURg+eq1iTICq9tHydTZ
JT7jroVd03rzuxq3yd7U8SJmObly7ZeYDY9RLh2iofLarj20ev+6KXMwLSQNoIVJi1z2FZV0yULP
899bxWfdVIonOS+fdR1tUcUpLkeNKyCprWTNZ1tTjXFfzhDf0+iRz+cuon6JNCzPxVuhvqcR3229
fMj3MUJPpdd2Vdw1z9zN1HNnk7aT3OoPazW7TW05o/C2FuKjlmWVreeTaZdmaqfSc1Z9ah1FHam5
H/JyV0SVbFsThR1qfI7L/JCP2a9xzp+qmDxf0pRGqT3F40/eXCq4AWnjopbqV4sBq11JzszEgxhb
njLE/iSgrnMS3oTGOosTGVWJ05EdtiQzshu6kihQWRJggHTwJOlOc37nMaa+LBOJyqKOsicSOrW4
qBpl8qQofdE6WSHzUkpsOWsCrVL38vLTpL/b6k55CmxCpGqlUfZFyuopN0jgMxZ7Ll+jrflszPKz
NQaCYVtUgXG2a8sxSJVji/igTipPLgpfHhZvttA0oVL58wf+P+Jwu3vz/tXh9vndDX0xVv/r+XZ/
ob+dbwpFnCZ98XcPGTj6H843JOyWZUFkwqGiK/7j+YYtEXE71ZMEV+PH+uMRR3wSnR4cfjBa/+YR
ByD/j0ccIn0OOFEhu5iX5tf/AF4mUrRYfZlC1PdLaKDOIB5vfUqL11be4w0YOjcRPtotjCmO0vhU
exBEg/yDGxtl3LLlx9nEdxt5jLoAJzzPyyRfczDpsjoJtXEpwbN0Co3GC/VBl4INZIewYzHepeEw
L86a7duXOguV5byu4da6eenmmt9WUEyI9Yb0mAEiidUYmrod5OphPGWKR7SjutJLS84rzW+ssGuG
Cb13xkftgKm/VTO38Okm2V631O/clhKim+7V3gFZiGcYgRVqk3/Htw10Adle9sQSJCwWvHYLZuJv
FTNnyuuZ0Zj80CHP5p/DbJVS9qXR65F8fkXrx+PyVfPtpq/MZ7lGWmpJNnL+K3ZpS3/jm/Sl+vmp
fLUAllB2mitgiUBsAzEfjHgkRCcc37s02VwVXjCukZNsH7KnTJk7PwrimQomdYx/5Vlu69qDnAVL
FZGBu7mU+QSZgczELZXsuo0c3LsubI5EGqAfLTlDdlq1uYvkWZxbOl++BkKZoScL6VnMHtBBa+n0
VdSu9RH1bpseiu2zQpbJlmDwGrEQQg6irgrz2r/n+Bp2jfiqd/hX/tL7S45kLHIU8KfBLjmwaFlC
v5U5Aml8CWm4vL+cO0Ech52yM1Y30IUdlgCJH0FV6E4cf0nN6zy45k0o3bHfSTqCSmd6uRfioMZV
ncp0KZVZTW5an+jERNmT4YhWW2sekLBG5zY/rstrlDzmC1I5XDovYnOR40Nr7ortPeWpJPV0Okit
vxZ5qCeHUfyRxFsu+PfbrduJW7Vbq7dl2yHYgtsl3cOywXgN5dSLABj7hZa0ykYmVXROUbmQtmN0
KtXfm47gjf8IIkim5rUSg6LzC+U2iuftA+QJrWTzgd6uZrmNEdJLhzy/kaxE4uZ6qoqUXZCIRt5Z
60qC57LjOCcfVCBZ1keaGVW/DPTM0/I2KIfBOJtaCJGzbIQAfonaY4Lg9C42Q8OFqOi1iK+6Ga6J
Zw6eZXokpvZPeuv1ZF/OaG+c9hLpG3vRfVRgC0xCPlQTwuav7UQvuvprehcyuwjro+xaD1nYPa+7
/oYPLVjDFnefsOuPi9c8F5stfxI3TM+XW73Hly532Z+th/6hJ/MVwBR1WURIqk+Ee0zq8GN2mnfN
qcs8JTnJiae6kO/Dk7AG1mLag/RLF+gj64L1W6eTTjkQxAWu9wN0SbjzI1+/AgjaVbJfjW5SPw7e
HBY7aToRFG+9Jdlvwy0nX22Dev29xOGwx0tgi9d45O+dbZFjZVf1x4JkogCK+05mj2TbVt2pkAjz
NePFxssIk1d9Gxd+lHwrmQuYzH3PKGQmvJMffXeo6mOTnc3hXMxhTLca54BkkwBsfjK/ZMCZHF2f
rFjX+jKcEMmq+TEtkeXaS6BlrqqEKychkSKQ/suX3gj+f8Ylq+NKkaF7/vkl61PW1ef19K8o7L++
yt8obJkXxXoDAXZ3+P5tg7D+BKONWUeDOb4n898Znb96cvQ/4eBhecDEQ+jMn+06f10i9D8x7jPt
08AMos8t/O8sEdSl/t0NC0MHqXSvq1QIGINi+p837EB+u5hnFeWPXFtdn/jVMD3LDQAvqNJP1kNK
dhta3EKMXtooOsmwsGP/IyNehrp0+7w4TymPdk3THBG7lwpcOY2oTY0HFKTUgj1LW3WLt+F5K2Py
I/FrOLGaY5ShJ9s2xYVUJh3ATZiJ5k6xgyxcbh0NwcsvqteuY/9IwVxIhfZ7OkIPL8ae7und3AOy
RisJvY9ATUcLcbmUbbt7wd2wnLdmdWekqvIdlEXZnSixM67yqZWhpqMFyEtfbrIM9JBr3rg1rjJx
jwDez2Xnik2DTWBDSmwYPUGz4gPN83vKw98ieqkmyk+lhbUoDbWBHUGzXIyNtjka8KuO1ffvSiF9
9YBAq1x/m/VyzFnro4Uk+Tr2TGPwO6F2y6Wl0bkuKAjPbH08iw1elS7CmBH5LQL3mcHAkDN7tCiP
VJdHWAJ4NfVXPCbEMBsoY01KTaWSlFZhAHSZn7UNKLDEAiBPsad0GTwLUUVLtSv1fj9MTyKdB5tA
uPQ8f8Q5ctZ7qG6LNAj70JzF9rKScj6gFre+9Pg7VoAnuC6zUWf4sIK6Sa6T0FyrpnFqMy082tvf
lmq+FHW0NxSVzvEjdsggMmWin2Zi6PvqIlZEQbWpck5VOAmBZneWxqq9dd14Usqd0kono9B5JBBg
Zs2KdiKBmOhtCafRUGM0raWdEqWiHekrAeg0WhrpU5+oXjSPnGWHBgvP2n6OlRRsULFad+rUmVa/
2Z0yYiVKVGnGRHtpTp0fQeAq5hBugqFcjx2tkJVKfrX2heHRXq36qo2HSYqPBCejOvo9o9JO18c1
kRyrQOVW04gwr/6sCWE2f48N+fo9Q0aDbWsBVrLE5bGeiqNQ9+9Yar28GwBphaA3MeysMun1gicW
qluW+Ycpop0i9E62CtVRFrKWaqHQ+VbHg1BOD01WBEOX+RNFwhizojm3t/FXUhjXYjIu2XbrjZtV
OyolASU7cQm7UvJmriDJT0wOWYH7IaVaB4fcvJ7G/ghHhu3Pzlld4anORIrYhAPYFMSX5Dn7qoVv
Rspey3pRbXUzD13nTX39mPeMjgzOsZm4VUMQcWlvRnY0FAyg67TLttOqrwAP5wkySvuVQ8sYFiWS
WsqP5iTN7V7XWzcDF2zKK0Cqq8/jIboTWWchXc76/KyIH2P8DSBxlPIulFeigpnPrYbEc1l9IPUc
pTrHivw6L9WzKguoZrqDYuAeITW403hnO6RnGs6rGsZSl4p9SS2kIYt2Ltz32ugRRf8u5WRr+8pb
JrZ82fSkBSuJJAN9lF9qOeHi0qxduyVvRvo5m4/o4eyxMwMWd4IdiXNmcQa1eMZ575R8faKLi0gP
cmPxrer3XGiuwLNhxY0PJ1N7Gjiyk7Ebl8bzvarAQPGbSE90cWKb/tabX4lJlNdctQDTtd1DObHu
n2M8pFY3H0foLgLDc3vqnoy7j2HU7WwjPXpVg9EAH7b6Y27Ut0JsvbxneNSyKw+JR8Y76Tz7rTbC
vBh3EuUaFm76GjWCnPXHhF2e3GonFmnmWHQixYe1eWzW5jZOI2n/1r7X1ec41xav1brQSsaLZQHF
cPlQbUCinASIojINGXoLD9/Vnj7lnkwdprggl49oPOn9BfvNbH5zrPD+QZjPbbFLumSfYmtIRbhs
wiXxYgRyBfIpNEmwNQXL2Ec8agAFlTcJpScrvzOZElVp1Y+imnzEneHGpuoV9eZPiryHJfNKeTws
ZvPQZlO4jR0LBOmRfUKO+tQP59TqroDrt3Qinmeo7amUn5cOFqTYxOPcW89tX3iwZk6c5Ad9wG5o
XJMFLn0EecF2d9Zwc02aGsypvuvvZFeNa1vc51p9raOI8XY7NX2QbpADWuPLpvJWWFWwCtSUEJZF
vbDXjALuxwT8p/EiyXqoCCxByNBI+a6YNLc2NIwU15wCjzHGWZLmh6hbduMcs1XiNODgN7uPigt1
0x7Tqj/xMR4BeZf3SNrspWC8XPnZq3vsNhgYOx9O0e1VYun1c5So7qiYuzJTH6lIt9NM82MjwS9r
BctGUdOcnBalC4YRx+ak72a9/8G9GUqj8KyWoh+tHMZd/UjYmItpIUhz3e3j/hpPeLQ2gapb5vUW
YUlX+Fo67O92q7abg1LwSUR/tYQ87DbutXGwp2xz5ES6peD7VCPYc1/7m7jX13wnJTX2KzY+7jLy
v1gn6Fj7Eige0WB55DjxKPL0DBpnmvS9bjo26NNq6n6pfReU+OZaI3PH8zSUM9URYzC0LLMjbsge
Pq3BOzUaUjDVoiu0yaPUy5dS0P2FkHa9tvZW/4jZ2ZPV+E1hkKnMOIjT/BZBH9sQCEBdrxnWqyVX
3RWnXZ+1yFrSSyeWe708WhqNH3PslL18NzvSkL3QWDAa7pwIIVqna5Wk7/lgYCubXKuYfRZF3Ipu
ESvgedKp3Fghu1X0lcpHLDhAplmS9UuR8H4FS7cGerffjHRXd3qg68O+S61g482VFIVN927GQ0xX
fVpW5SRcHLOAbQfysdHSoKMEQpIRqfEt9g3LMDaSAdfZus67VDRJWG+eFgsqpMiNG2QkZa2JAT23
3KQyD7KB/pX6Vk+iZ6DjGAvtJLUl279yrZHY6IpXwnzl5nAUq/z3sGhOp6d+VmJPZmFUk/XUVhyQ
2voqYQdNqreSx1xgLcmUdK/I30vLrd2QOt+HMhTqqIRyv6+ZEzb5WzBeGppBFKw42k5rMTjfJAuL
doQFy3Il9SuucmcmZaie4MJVGvmm5XctYY0kgjkvy900dwCxJzJg/Hl+T9ToYInRwzbdZtPyKvzd
C1S4qKZ84MarhkGu0LiZSGVbNRVRUr7Xxke5lb7xZQFpGGERFRH9N/djkjEhUc9V+lN23PxEnanZ
dknG9BirRPUsRaACCOgUp2SJ4CQ1Eitgc4eaIkpgXtuoheQ32fF7px3W81a2nh4DDfTWZ2wxVkcA
vdVBvEcXpyofbFp4JTXm/iRbASElCi+31sJGaoLK+EjqwS+33032mrD6ZzDNUnqNtEufXBrTHTo0
WSFW2wYH6a1t9tUY2aXwUUWoKw5xHw5S6giL7qbxd4Jb1eoOcxGK60M9elak2cp2yfJDnJs7AHka
mJd9MlFVg25h3oQgmhNoKNVO+IkrkvIkGB/1au0JAPDUUd5JXMpWzIWjtocaK3DR1twB6ynCg6fJ
60nNl+8qKYMywmtM5nOr/26HzNE19mBkiXHBHKH/iGbY6Evi1OLCDksgUkiCHcINyEEQrF59Gyrz
kinutCKM4La1KcFwCEOwxeVJU8+xtT7O6i1W+axHz7L1mmPxnbu/BOv9R8DH/3qztSHGqq/P9V9t
tveV9P4qf8OOqWuk7PbuqiIbQgW8/Rs3RpI02WD8KtLoP4d9/nWz1f6k8++ECTEIq/+AHYv0Duum
JYIfEwf072y2wNd/t9lCj/H2s9Hfk0dZlO+//gfsuM3WqqrVSuSgsOtY8Rf1WRFin/RF6bO7GZIT
EV+7SQsJdOvLPftuC8UhKD5NNqLZaZ+H5CI3HKBAlhnT+Kz6M5k+YxK/m6CHlsgJZNK3bZ7J7Ti0
jPhDCuaJLWIytKdWXzkcHgjsm/BtaL5cPVRJfyEBItQnt6MSnDI3ZsEV+z9Kmkhavay8Zuv20iGf
HCnm6AF/n+PlFBUPxV244FfdpUqwtYfDTWU/MxIX+TTn4jY0uBRt5bBgflhrRl9vZoU5L5JEqZZk
y/U9Ff8mWp4kuryUJn5NLeRf7hrsRnnr6+O7nMofcX2T9hYEHTKdQymVBFT4ox5Ka9hL35pEKRRa
iamCNiPTCI7nWUOoSQDiaJzkJzEO2nF1tG3Xo5tGEqEQeUMAu63VgRb7c3HZ4p2pPi/rXllVV1wr
z0gFH6gSQpK6FSdPDpVwpppJROOBEsesnI7Ni0oRwOhPnPnAcALfOzI9e3zOfpgmshosAO8r3Kdj
DQ8Lnu2fqMVT7VDzYcZfHdWqOUIia78QF2fdf+wIvp6y7EnvQElzrPhz2NZ1QUzFTQLuV6fXwlMy
biaA/Mp8akri1veoqCr2nUQ7LAuZIfwE+pXCPZcZU6d8vTqrRkApu7Gb0KdDGxjvCOWyMDft9ILa
BWohGk9pIWHFvRcr0aq3je4W71fM+iNYYabZBvNGslwtNtp5fgFJQYdk59AG6vpbrnZVUyKLeWb6
Y3kI4/g4Sp8yesMxYvnJNHetSfrsn5KtfTIagVVDYn8kjzOvPWMyA3zJ6/bIXwCLdRfk+klUPnhm
q/zccLTO5hWTTZ/fKvMoPJTGnpyn01r/UlS7hvp8rQjXYJUcD02PI787xj9dbxFEYPnmYsNxIByf
7u91cmzzH2UAEOjfGj0KwuXOJcgzszuUreHsC6hFD3QfNHbH1UwLDGKj8dYmvrFLU397AK7JX8yr
hNTWdt3iiCvgljEv31slJ3fYITD7lmzBXtzBVd+BbR0CVMPqvdQvi/a0nZC4/cy/8H/bnvJehfTo
eNTFEVCdXGB1fM30rd6unzO/JIGY6BA7cXeUz72ZNzb/k0FI/GozAx4Q7t5UXwjqo3bSqPOiFy6U
RC8gDWXGhvwC8ZsElafMJ2v3QhavcSTSIYov2Ko256S/I55iGrBL29FPAmDVK/14ozO44rtwGJ0X
NdS+09/r8fzxyivS1zQ5wGe7h4x2I2SWjnzLj5p+0H0xtB4sxXYNgoVdy50d10WqfKUWDa7rqXPz
OwNV2q5mBMKBd+KLv4mBcDGrwM8fpy/dOiJ99WmOC2d+m5S5jf66CC+S1+8Qwh2rs36YwxVke7XT
V/1s7IRd9pdwt/+IG/NeQ//PsWD74y4nGZv/7ca8v8p/35g4dkgSVy2gXfLV/nBj0mtMcJPMjYp3
6Q9QsEZ0Exlf/HbuTNoZ/ifZinuahgOaKO4BTca/c2GCIP/jhaner0oUKgRCmeKdjP3DhbkmqZ7g
9xYdtf2QNXcn68CJ+WFddlrYkzESqB/aZyS8CLlPNE/RQdc7FSHNll26hbNceMbKodkTraxE+BJp
YCzLQAzK7AkBZBtqD9B22XrNvpnWOPF7neq5Z0KU8BE68mnW7KHlOpurw0CEATkinp7uhtw39B3A
a050gSQEKbTgTJ1dejZrz2I+tASkXe9x/buC3hI0YoaO4yba0wWmNZrdhWiF3HQzPq+NaHdo0A1X
N53uJr+gXmj4lHYPLHKyt+zQhrTUFJa/JDYUFUjSBU7ssquU+G29OLLY2HGOpOwnnTzKxyrT3l5V
8gfgUOz0oEOu0IbKrWXYvWA3cHDs7R8RehJ0rl40hYCvxcU6VE8Un0YgiAg5M5fIClmwwQtNwwOH
0EL5I38G+2HXbxCNknngCo8LMgt7CuNr/M2dEF/x+4dEEyAko72t58NdkYcAoWfHR+uU89IHjD0M
HBeF1KH+gCpbOVf8KTKvFGz5LQ00JDi2+gDt5A5761mVbO0qP5lHEixJirDOxkEJzbcpArVzqksc
Ejt+039QJNL1PCFmTJ3mgW5I0hkqF5lmFeR1IHRXFZBOYI6BQqVbl0pGG0Tod/uO7JmDV0KoVO7m
6tiy0QJ1QETNzj12B6SPSkumjvLGRZwu8GSYSxrZsT4tX7oh65Sf9Y+odsRnatoEwsGvKk8mSpXW
OOvxLsp/G9NDfwIvVUv47azyoqRzFrnC10q7ojt+1xtS/Luvn0FpPBcPU+r1V+PQyU4lO5q5p/Fi
CSseZOWgXLC63hnxn3s9eP/YfMkvaWknb5ASMSm7qZMP/l3kOfqR6MvbdVPJSy64ZsodmqL5SI2r
n2ijHe075ZLHXwq8snyHYpRzibyvA5Qmap+h6gHqlIz6iBGOssoPZKkTaCwUBJ2L9iaelgS6ticL
RDqqEOq8M5k+k23xuyUAY5CZCaDSURouKSk3PCBAnMv2hkx0NY4dgsH4rS5Hr1HfyembI8TL9wCJ
k5FRJ2gLz8w3MlEPxNeZaLSn36JAaul44kmr2ie63pwiYjx15cpp2/cLSU+puKdJlDsH2D23ieRR
b9LymJU7sXyTCN92p+5TJp3GPBO6H2EgMYOc5fsxkbwELmjLKEx6KPKT0ENiVKElBkZ6BZsjZqEV
vkvJz15XY8cHRrT2de91REX9bn7i9aFLHDTE64W8nuReABjwJBWfCW9BzOTLP+tX88ink+fk4VuM
n9rajyqHyCtVAZT2WmOXpbc1CuPdmvvqzZi+UGzAnr+Xwpcp2PURVElKXPOXkox+3ryvwnVg6NUJ
AZPfSpztFRINFOabIl0L4w2bkqusR5qXAZwSkVPJlcxQZKTUoiygeTBAkOW1x97VTtndK0AXMjIu
BZaocNANHuh4dle9cKcG1QqeIM2dzvwOjbJK6ymLziZKOYbYXEPH9o6IwjdFZ2uLQBs9adNAPG8W
poiCsOULjo9kPbeqPzACDKeRRKjeqz/WfVQT2ranRIn4CdFPiL1ANCu8r3xmPLl+WYzdPSnrnmCR
gIysZCW1J/3/kXcmzW2r95f+Kl29xy1ML4ZFb0iAM0WK1LxBSZaNeZ7x6fuBk9zYsv9WZ9upStWt
JLqiCIIvfsM5z9mFw4kwyAUvxtC5eiZu0rgjWCuk4Vj7m5TAC5wpqLi1o2QdJ3Pdlc6DFCzYQ4Cw
qJtv/dsQLVSHfbbBHl+/iawMNwmys2XLNIsszLqDGccm/GowAhoOD9FXJKzJogVLo9+nJ6TBkrJn
npIkrmrtxD2NQEAcsjgAMmIalNE5EHPSrvBNdM99gUSFMnkRPvjxY1AzLbqif5EOI0o7/cJeLRhX
afa1rW8yU+eLlaDfZSlDdjXElXhh424C2HvV+k3zFRtWgwTGnzUIydfswp+JMYn5zzU/+eRj+1sl
dgNk4LQyEKdoJ5WN+eAv7/Hk0xaWBbaRFRAENyzu6GKyfFi0Oh+v47MSm24LWgf1TsivlrqsV63v
VNKhwnDVMOjldePw4j1GBd+FXRSf43pb0FfZUN8WeuXqJ/Lv7qCUatMxS9e6vVB21uKZ5yZLikln
nrJmNObJPK2S1PHDNRGwLFNWMHJkwQpHP07ETht3ufKaeg4qHHNlO7QPnjgO1sFDtLzMLjODaKz2
jHKkdhMMyPv9vdAqgotPmoHD8Cl+IxfYm0i5cpVz/hi/oUxA5U1VWzxK0pcU5QwB8IgPL0La7o3R
KbWtJCFBX/cc9iZTwhXUoT5aYu6VbTJJXTxJarCq4R52W1GfonzFf/waCqHDz5cFR91KhVpG2SB5
yGR6hkEkAgYokd6KcA+NLPsS546OWqglXTI6x8p9h44o47oIdEWEjDEkcnXURjknJdojj9+h7MqN
vBvRJSXok/6LhA8Ilf/nYnfdJu9veeXXn8gLv4sf+E1/F7wK8VjY7QUQHvz4f9e7yl8CVSFYaWum
PMyjo38NiPS/bBPdoM2ISBizs//f4kL9L0A+VM3E03FqQTr9T+rdWdjws3raVGEIIO02GTWRefVz
tYsjIhpsg2BqfT1nXUkuQq4Nnd/mh8vEznH08+wnANEvtHxNJk0P9QeySArrX/DWkd0AcSoZKXl6
tVICeRP21TIeqJ48O7q3DPQ8pq4nCIRRCdsh0892YtrCqrVayL7QD8bEJKSRh9qNbImVcGs4UoKW
Iq0ivNsp1lqRYEbBGnrOkRYDk4quZlbBK2swwTbdsC4bjaKqZBY1hKN6DgicWEq6jwTYG791hnqW
qyheWgxcF7nNGsRXi0M1abuxZClBXOEmtqPnpBeYeP3o2iiNm0n3jICXts54bEIx1fmqowriEQNz
ZoZm6bYNicHSp9oxAn+BO2aJjeig2xrr+Nzed425VVNU2om8LSP7FTcHX9pp+DbKHrV3FJKb3JTv
2PduM2ueV5e7PsbcQo40YL5VK5jrF0YFBMXaqq2ICBYuTs1kn+Wi3EZKftQN7ChqFzgxgJiExWXm
taehFdQi7JL6/DKaGwI/cdI4SfoiUaumkewYrSsmuJJIS/wEKFTQWg+GTDXRz5BDc6i3/CWXuoPw
CQHRlScLpxiR6bOlub7NZiookJSh8veAKxYGvnq7UhxbuQ8lBnHeJbAoBtruLMXSUTf9tTzsKp/b
Lo8dlYrZrC23tllcyp1EKa41/PudcpIAbIIc7c+NKnaJiaM7wH/S+caC9kRuUbhCZxS5fk79GLig
fxClx3wvu81Vyqkou8mn97ySoE2G6wxPZiw9B2MIY4ZAdezXCk6uoup3ZBdyHQfedj9qr8n0pc/q
Q1js01Jbm8FBxjqWCt/pWRTIPsf+ZcK06hkKM661melb1br3y5ugl94nGeTVszFsveGpbObs4nVb
++tOshy/tl2VottA7aGAaPG0fTxcKkhFIyDMPqyxUhrv/uTdx13+JWyfu+410LilJnyOcenMWMZe
WAtSH22Wem2tcfLfVcNZgJdIZPZbipvRU+pj9qAi7anqfYtM2FPyFS5A2x73Xpqs/QiBYZEd/F67
hp64H0tlJ1WYi0qPpjVfJTIauWZiMkLKRTnSBZkRWg6TjPAYCA3h0cpjVifLNrur7Bt0XPOt5mIx
Z/BWrWGlrVs7uww5wXkq8tvg3rT4aW1qdnKA4r61IzeJM4x5GNOng86jKU9YusroNnqVWkrtqn0a
IVkIchep08Y2B+6fSj+pU3dpNfCFQnNDDWUtMpU0wTbXFt43A6sUeXCLOIOz1wbvgEPZESfvUR0S
Jdpf04EsOoTI3qDegA3CDFvjoqUwrVlDx/B4J290WPCVtb/R7HaXl/ab1rRXZeyIBI/JsJan7tuo
9Ds4FeFCFCWB7vG4Lysm2MO1y9OFJJsYqKNlpbV0QJ3OLJdau42QO9idfNDV8JKN6Dx82l91Yg0c
BcFR9+jW0vaiZZySlryb0mnR0DQ2Bh1ZGTh6QbSBH94qtbbuvEMUqPumrfhoYeZREFO8H0kPhShK
7WYa+UbTq3OlBVsATiupGY91CTAPlw9NHRbeIrUPiRx9I9R+4bUYCwvm2I2UnzHFQ/5dRIl9H1rZ
Qm6HWavpWT0z8ZhpdMbNSrpeVATO5Jl3UQryPOOWMAEPWo1+COPhyffjq9eKL5rOwjtmmkHR7Dfq
ify6k54W5MVXNxICcGkCSGvWW0njIzGnXQRSgWiqZwnXfhTSZlKpYJ49JTwKqRDZuVlPfvcQJnd+
T6dkP5ThWYfD6kf3hg2HQj6a/ZeifenybBHToldFv0piQbGHWivPBIhptqeUokV/ZFW2SMRNnp2F
rq5sL7ptgxHzKEpuP3DaLh+XQy+WuYfpW2dKkqfMz8vgWkYnbdqYAjGdccHXAzKdxXA34tc5jQbD
WqSofcLfnWUo6DhgAjO0HIModRl3JZmTZ7tR3hSpYgVQLBuhsx9gQd5XFK4tU8jQ5u+spOirofUs
E5PnsbXv61KsUeo3iEWUl0LwJAw6azf10ftoqeuap4ZqSRcD2VJW67eVXh3H2D95ZQqDFE+zn0vH
bAy/hi3ugcAfKE4ZlUwBmMTSIKEHeeTjmJiQJ8WG5b2GpVxqraWB51lNnKjEM5O270Sq094IF+D0
qslfI1sgz8AHPbO428cKvXIFmzmpcG2fwhYV/ilnR8FdTEDjIpGy147zlfULApwgsfmyqzYw0m1s
ocr7c7mh/jrEozqC0T9XG6aJA+3nsqZQYHInAnVgHferPi/TVRuXCmekdfRy9OEGIhG7iU6ycjGV
3SimdebjgOqYLKQt87ZOX5q59Iqj6lLgPyUJfqPgEsbbLw/U8PhsU7YU/JZ6X0q+inUM7IKSVp9k
W85rxY/lmUkCMkUe2lj9l2zVPpuiropKbg2Ns3FRbQPQhJ4TruNjvlvVS9/tFuhM3PSuvtMeEib3
4ep6/Sxz9Re4DMXbT3/GhyVi5Kt5KkXcj/i1DzDV4CyxZwq3gOHXaKw++fBmetiHmhSvIQh+Ycmz
feYDXSwecgrBuZGbWuAYeMfie7vBgRGb7OmO84TGm1aK+iqbrOG8+cutOo3Wul15zrkXCyNgnRQX
i4rqyNPVT/68391aiJXJI1Nn36OMkvnH+TA6qrwqUgVxVz0dp+2EPG0c9ZWuf0ugT/z5UvymOje5
DtBu5rBPEFs/v1aAcKckxbcnxzFZCht1lP7I7CUst0paQ3W4dL13/+eX/CXhdP6sf3hN/cPV7zkn
1FTnNfW1eJIW7Vq6Ma6LxSNE7gWqQjrndpEtbz/LPvnkrbL2/umyotq1J1+eX5Y6RUFE2z1bDKHI
Egg9xp3DjSfWf36n9GO/3GamYYIOM2dp+vdFwA+D/kkHjuZ3CReXGOGWKqN9Ajj659f43c1CA0dA
tkziDiEyP78rKMp1iSyqg/ykf4sY9kbTpTQaV5aULzkCsj+/2kcV+/zR2YJMl+/viUXJz68WijGr
x1rtl/JgOd08fKg+uWa/a+NsWXD/z4crObTzG/7hoqmTMWZqZXRLRT63GSH3s/K0v83adiUl8TpX
VGai1i4Mmj0RE2zkmYMlwSf36LyC+XBA8EfY8Ez5BwKKD++zVPq4NCz+iCbFs+Tda/VVWk5js657
eaOjb/rzZVV+va6gefmm61Dj5/Pow5suiyltfegN3zFzhP2uho194x/71Xz+1fIi/6Rb/iXmEdGG
QUeOT4JJqGDD9PNVlqdxKAFdDWxLO7h2KAAs17wpnXI7gahZkPV2U+7//CZ//Tb8/JLzNf/hg/XM
hhV8y0uW8cYP3kW88/v3P7/EL6TA728Lq/h3liERKB+OM0I1+K4UJBlFW5Y3rrdV1tI6WhRLc/vJ
K82H8M93yOy9/PuVjA+HmN7JrVEkvBJnyWpyaM6cdEnbscrcbP1pKvNv7g+TvSSoRet7zOmHa9cX
Xg/bNJ4/LmbUZIBiBGwYli8tVvDfn8l+8kllgNXl17dITpgG0xkMGgBG7ecPLAqDKpVzSoMa/W83
RCcw5gsTwpWOsTOOOiSZL2YxrEARuXoM7WiQ8Roi/DW4IrRq5njjFRZoHx2AR7hLWUa1yZaWcOnh
0fAAIpke/WR3TtRmo5jBbWNVTygfFrLiHSPriz+8yPKGAhC8FPyZkH0OpNYcMW3XwgHX3+Wuv3Zs
HCPUnrFxq8/RLh7TkJIhf1Ld2wiB4vYiJdk+RU8uWw/9IG96pgxDFr/3JY0TrV8oukXEFDOpABWT
FmKOUFg0ZMvKbWSi9zC44KiY8wp2v9evlP5JTRi1IzuZbOzafQLag3l0LBwreiOmoYRSbTJob+P1
ZF1tVjmA17Wi3EhTQVCOcNU0PEjNpWUNKU9I1XWGHZCkmmmebfMRlwE7gwkagJPJtya7OiSbeHqW
rbZWiYDK3RDGFr2InLzKFQY4gO8x86dxALVklovClo8KkRedBGf7zmKP1iHTGfD/1fleb2zXVyJU
1awvfLbGDDgK4+LVqTvifuv6A6kdToOBwKB8j4nN9R4igxVocSjiTWP4LsAva15FsBGpq9HJg6cs
O+l1CvpgfCxbqnOPRSBNpaztRHYXB98E/0VDO6XZYhcM2c7sdj24ImzFs8XfgDc29dNiLN7RHXpZ
zmnO4J7LKwX2Jh6+mAn16Ei+DovJhg1qD7UflY+TDT2uCe2hMh+0Vj+WgbRSuHoSXkIcQT5Cr8R6
Sw2IndAVvLrcdJDj075aleQDs3Vx/aB6GbSHonr2WGBnekCJ12+ksFnZRrbyQOxJOICsaKIcfy8L
gIB+TjYIHLb+CfVZZmAHTeqrIoZL2ymOpB8DlOzsGoz2y5ifOT4AmG1zj4iU2jyknQYpLV0O3XsY
ojnLB/Mazs2rrjxNMf7NYqHXJ9SjNQwrU5/NT/ZC6jLGJ8UaY8vGnH04pR6coiZ5naLHQetdKd0X
ifpV84NHz0O5U2FgCDYG4SeT9TwS28TisGaLJ1fxpvUkmE/SeSpjGAX1PuyfZ5tvPxEqoOMXuI/7
y5i8dWXM7hjPIiqkKngjh3FlU3z2Y87XLWEvot5oBCK0yS7U+kWXofntufyyGDZB06CrLhq3CWLm
CDmjUGtyySI8poL7QUYW493VJMNEhA8Fpblq9IAMhGhna+ILcZmOVxWrlsWTFKfLFIdlmPWrOkrX
olG3s/UIXVnJUBYx8Hbw1fUUVK6lNmIbK/0lUKNTNcTz5LXaWB2oHU0m06fw8DTBNPSdxpbea0ax
HviwIGTYgSmjqxpX86NNgQtGYXiWqswEM9N/IRFqVZHJoKD8kvCOdbAVurbd5m2+kUWxNeL2II0z
56xIl5Ue30ttcV8E9jUVw06b0pU6WneJqp8CRimenN2UCKNYHEPGz5DhVy80lKfKB0Yk9eRBNQUL
fpUZ7lRnBEr0q6BIHnQruHpa/NSneM8NBIWertz02Eh8Fq8I+5bCyL9mnrIp2vu8TgsW/0y4MRnr
+A6CRFvbnQrAYyTwxxgILsqekdq/Bwq7ZxvUj5nPTC7X8vK1p1UO0MOnwbKZYtpPRZyC7rFu21i7
+FOuLqhMSDbojZVmZzd20iDU50/S0n0yW8QUvAHVyWCGUzZ1iar5SxPRFxWHVI7R16Nnu5ox0mZZ
Ht5wEmCF4c/s9xJKgboencqY3HYYjwj6dxNWlrS989pyn0qojCfzHCSpijTtPQifDZP9rhnsCV9K
kiPZPLhbtEsbzDNFf1ub6P5qH4p2NOITQt6ChLFWlGVEJlChSOi0SdJNt2xe2f916EHVu6RkCm8E
BiqNkAQQy2apyXAF0bouPfvKtzH07sCXrKKAL7g27iOz0EhfCVaan99nds4AkSGW/eoXrdtj9VmU
xIfFQetW4XQIwpGMA44GLwVvWLxHvqe5gaeXB88I8frr1ZcwDTaekSxDrVwlEqYOYZEqQmIFiRY8
USOPJSd7SBItasbd7YPfQ6ZqxnItivauohRfyBnsVatUHtvOcBtyvMbxvbPki2Kk7xEu8iYbsbIE
B+iGq9hWN2oHthJx/thbhME95Mm10M8D6SkqUBJ+dqiyh4lp26Ltss2QevsJlGcL8Sbh+dJXLxFp
b+z7WuOa1d/yZKNwWiv4rpi+LLTxmgukAjM1QGUZgNUxPPvDtqu2QweypfFcSxvOeqNsjfCWDLN9
S+paajRsUeN7o2PnanpOBQnSYmqTTZOTdTZWNTruMXLbXndUfGOBXjp2ABdAj7B2sLgO4cz0uCqq
fNPkb01ob3LOnopdZkYpm80CjhZHSrm1PAooTsVOIFFC2jIx4C2TnT2BkQw3FjuB/iryHVPjpSJu
fUyiGnMlCatBI5hRegnL0gZnxQ4HE1+8Zd5e0V+M+HJa/+DNE/Lwa1QRA9WhGWhw5JjlrSa3h9Yi
mcwsHKHMT8YQ86eyHpLCXuhFdULt8N4Nhds0PWN8mcE9I5b+OUnwppWc46hscbNEuGiUFAolZQen
ioWHFdVFjQ3OCLlUUQpOh9V7Ij8OGdtfjrJwGzMMriz5lDBxbFB49vgXMEohNxo4oBPj2VPvK7/d
jn5wr/Noz2l52MTMN2G/n2BgSfJXY1RWSof+I+HRocdZs6hsnRJGvfdBJSrENPVKvw7a6iaMutMo
99cot5GAJ59k1/6usmdAhKpPVXR2e8aH7n0c2CzkAXCBmClyjiKIrDm3H+W1Te/bS4WbkrGTTYhE
P0U7/9piYwIn70pouMQZXHwo9UemcYGWs5zQSnLFTXVXToK3nBJdo6Cw0T9rBn/TKPGlRopoMyuH
u/6h+YzzQLKMkEGFMLfYvy31VnaTVb6MUYiwGUKCjl9vCU7x80T1377VH176Qx9apZI/tjrbgcTo
3ALlTWsyecXK6qX3gwUsCBprqt91Ggc736sanq7cnf28PvVj9YYjUFZevzda/xW61nm28YdVf/W1
+/qZqHX+FX/v+MEmMJRgSAvpADjB30t+9S+GhRhEbHpEGYwdN9S/tvzYQJgr/Ot/rf/OG+UrBCd8
ZupD/fnPHCC/+2pSuyOeBd2GbkD/0HTXAlapmKRp2c5yElKY60RdkjjW2Yc0P0nNV7956tjE/XCx
zv9otX9c+CviN02xQMFAS0y7j2L3w83q98EQh8Y0LfOG5EhxblBYSbJ2bkaPh6SwRhc/HAIkp1Kj
TRSR5ZScK3O4topYJjkbOPY3Qc6OCOCgzHq07G98Ga5LV/eSkwxY6ypFMdhuyorD8JDC8DlrlGXo
AUxLOeVDlsnR0yS+tBou/BGtTe/k1bsAddx1e5E8dd5aAWBT5WQAdsTFhNuxPo4sKpM2ulG6BO+/
vySlTSoqJIC7qHlWM3upddQqPrhmnZWdPSNnjTskAYeI3ihNEFIYHqp6oJuaWe/HWiz10VyXsr+E
COmO8IIsPbvxGhBzcebI+OwU1vd1urJNQsh4lo/yZuzeUhzLkkXv5b+0I9be2gK8SPRfdA0L6lph
DvcNfXUkW3diKNpFohZbv+8e/Hobmd23QrKPRI3tAJoSyI4q0mblnwTVkxXiVhhN9ablgLRjcztG
5UqqMDmSoOoUMh4FW7sYYFVMhlCs3FAm4jRTtqB+uxv4B4mlPjRMxh2hNesIP0OZeg9BXDyomZYv
axHI0JdT4zVjcFBxGy2qkLrA81eK3OHJOQtc5EF81xovgppYjsQe1ykkajl+6+AIVP65s1C9qdq9
2XZrDVsLBzHwInDAyD3rQvb2nnxmHMdqFFfB3X/PcTZ/sf/n44ym+/+FiTb/kn8caPZfwBxhjkB8
5OFKRDPH1j98bdZfPG91GVgag2CDQ48n4L8PNIvFDZNn8pWJGpsnfD+canSK8vzURAqkooL6D7CP
uvXxeKHa0FXZIq15Th6BKfPz+Ktp036IjLBmMwZtmvS00rUmCkpPM2dHtL2W+5esaMoZ/3EqixHc
6DCNSyArq2ToNafy2hTGP02Hin2O/aYINwM4RPQ89gL9F5mBCZvfJCueShGuFIosH3LS1LCQCOp3
q1US1hS1sa6lHkhEYFHfaNmrMLYTFml+N7HBviPVNpBGvdpMcXs1a+lJJMVNF3kJgj9/52to9It8
umWh9EWdwoMJX14pNh5M+hx3czzc2JJ6VqaKkPFsmfrfUEHsWVI+BBCmRuYV/NjiexWe5duKQ4WQ
dEjZOZ3OrCBOQC02K0N59rsJ1Ehk7oc8fAFDay4KZB1L2IMypaOGhbsEwzJjqkUEI5o54tRt8F6H
blF6TPQVcaeGBfEYnQSFI1mVTPxt016M9L2pbwCfaiK38rIvfsswgOv1OnqcqjmqR/3a+Sh9JUIH
thLTQgD8T5xS8hRsLKSwpU5NH84geDqStzTZ4oRYRGI90JGPobkRkGtIM5U6piPNJRcxwCrlNbEf
J4Aa8O6MVnsvWejLqB39yZWJNx7r+DIkfe6wXOwJfs3szaTk/ioB5ElDlqIrEmtjhDynAwY/ataL
0eHlUzZatRfscg3tIRvWvPaIDZkQV3cKdlZUw8hAEfqYiaMZ3Dc6c5w7c3Jrkg07qHl9uGiiy6Rd
0/jcAdwQ75YGmuFidey5/YInFJ0X946InnLDTa1XjeM1pUKVWTtP/XuvHUL9qhj5Pq3ap5ppmgTK
HV2pVJ5iC+w39i588voR8i0SOtDtsMPFGtW62zLV9pbxuJ34/Mp+m44suvtvjXxbwdJGbpJC/tPP
Kj/GGxmfwH31Eo0TnnVcfrF3m+cHn/jn8K4AIuBrnPPRziy726qz0pU+0Fh5SStvo9n/bMbiXFoB
loVgg8w+ZsycxLz3YARTwtR5HQXtoQ8vqTE5ocRDNNGwP0NoEOz3DpVsnUPTxM0hyzIdTcWV9ORl
2e/9kHcrko0KZNMe8cXx/nSZPHAmjdm+Cs8g1GweIbr0pHrPRYS7s/9SIZqJnlJc8IVxP/+/KnKe
1O6xPZLSGTJ+0o6KeDTr+qAr9bVhWaoq8k2WNDzqLBwHfsFFLfyu3gTG+J4kXyzrVBcbm9EITCAM
DmP/0oiW8YuFnB1UmdS74XRF0OcaVr9hDbw20OM3aI9zEkSMOHLVcMoXEQEHq6ZHvTaEF0JZiVv3
GMZazNTiJYZcMoo5ZXKf2zmLNCJa6gI/gc20cIHo8c02+kM7JG4nK/mGnNOmFv6+SSCCK5tSxpUj
WviHMcEEPMXzoXZgBCxs/uUG/oBkklssAx6YH/tEtLYNAjmwjz3asU2mconFuB5qsg7bYQXw0q1S
GIXBuujMvdT46zTrsL9IN3691kH1rKlVzaOsFO8JGb+ZPi5ayC4W+pziNfGPI3eRQuatgkBCt0Dr
EfGHpi0Zdkl+F/fvAF0ahgEHyekaqht7WzFsLCwV2+B1ljdm7bFnNJwdeGtwotDcgZdmghHx6Yy5
tBy4LrL9WApUdz42wcyfebPdgGb9NVXuLGR6eZwtTcw/ed4vRhwndbCPRXvJMdsUOJHi8dGoHg3O
vJamLS7etfBGbu7aAq1+YSxHvkxJ8cZOczHVL4NivNlQ6HAs+DCxYdzbRcpMKS7lldVCLgnDIt/W
GXXpmN3U6rlXXkdcXCVTeEPe1PngBCoyuAxXRIIk8zW1duWonrLpprWe0+klyS4KqSM+iwgsBZAs
rRspf02anaIyhy+YN6DXZKRZZwn6pledc0XKxDLM3d7eV0CVPASEPcBD4F23YOk39MQLkSngTUg8
yM8x9hdDbbdpie9pKJeVZa/SBo1RzGrHcKfyiWxgfMXpMbEGEluXlUo4vPjnNv//+74QbSHtyh8L
qbzKgjxJ6/91+eqHeQYHj5jy7Ct1U9aEhEW//5//rRjKv37RP7tD8ZciyACCIKsrsmXNWoN/QgJ0
SAC2pgKYVcnL1H7UgIu/VHsGAQDBYxkMQOzfxRTycP4FjX20aWDupzr6D4opdV4V/rgtVe3Z5zjL
bYy547Q/SFqo57smtDgzMmLimzUBiAtML0vNmeVFWuIsrG0MLIj1Mz7HTbW2PmsW5/HQL38AWhq0
8fTKyNF/LuaKUjHMzNRolmYV+m2wIm5kYS2Uh2otzj98Wr9pTH+Rhn1/sz+81ofCMaqGvG9bOGjg
p3AoI/51FefOMZbJSlpus02xj4/6+7DE0eV064IMApCZb3/+I+bEvt+8YaGjXqC25oP8+Q1XmQ42
FubhMmEh6qZuDnxmETzqCyhzTrhyiq9obKL1J6/6u8uscKspKmp1bq0Pbz0UAdsSBH9sxa31rGNA
kNItp6W+Uvd03X9+tfmXffxMf3yxD0vxMbY9K6xo0+3xJldXcgEC+5Ox42cv8eEqKpnXp1HMS5Ty
sQgOfow0V6SLP78Pcx7dfHwntsLcBoIGWrx/TDp+kEYI2IWllIG7i0kCGwb9mIeTS15S7ehh+26n
Y7vtAes5UjZtWyh/HuHouahuegNMoQJoTpBTIPZxDuJFwaBuF2+SFElUGOWuTBAlkx0S1zdMFhkI
u0M0QmO0rh65PwhgGwrBWbavLWLsmF13tjJlhQbumDHEL7PbBCadrcHqCaHc+GjB5wVG+xoLUjbG
cmmlLzGBCtlRDl97QgWrxJmGjZbfKursDIyYCK1LW8b4tq3DTWxsAp6itrEVcHJ9z03tvUL0uxx8
lfzLoG9DnG1kFDaEcZQwK/H+90g+mfvOPo7EhsH7aOsXX7o0I7xbqAUZlL0aSoLjY9Os0nDnw6it
jOpSkxZusTOtpm+29VzQz4TGXQAYKMhuRSxR/53suclpsa6G8bamyBQ1ERNA5kOSu2LmRaN2jbDi
mpLmavJNVFeLwHurAU4FQlma+utIkF8gu5NcOSa6hXi6VVqbwCJcxdN5wkPtDyzDrb2KcmhgTtqc
2TyetCReNix8SmhKdnOskbk3QwQE7aWiJ2nFjYVTdGwu/XiXsJhE529DSWrnNLOYpBQAQVLBcp5h
jU5KVf4Sg1s0FYDCVcpaY7rJRL7MpZwYr2iV1JD9rbceUXWuPec0UjiHRSu7utWtYh0XoWBdUJ9a
/m5F3ejevSDVJSVVJ4S62dj8ObhBGoTO5jUwkYOn62RiAi2MjV3siBZwNF3szeFQjcA44jvLPgkd
3KH2KMNw0S5kcbM1mhiW3YgY46sZuEOx1fMXqXyI59lYsutt8BbZmUQCN0++UGF0LaWhxUbpcRhY
M8qpMzOptQar4gOhNQU2CuZBZO5JXxPQocWsNe96SErfTMPgZ1WE97d5/9jBJUn0nYdOQLvpaZPi
6KXBOpciOYjkB8ZyMD7Uoxl6B2obJ5zlDOa1Gt8KCtpA4dqU/mUWd9TJqhLaordeO/B6zbyjzMXK
DOi8sSd04EdZRjoNBVWsaOdcxYMdCEdRbkN6NwN1R7ls+m9y+Kb4LQlu10p/MRkXaAmfT9QcU2Qm
5YQ0YLiEI49DoTBnF9sZmFLjs9aS6oTW6KlOxErE5Psk+b4nistkvaOVz3hUHQ9Fhj+mSzILiM+B
ehLfabnuMmK5zFO3WvoaW99E/tR3t4FKknQar5jT4hTCwyCfhEiXVuw7RhXDT3/Suid0aiymz1GH
kEbay8YXGR1a7AQGyQjGzqcdIHHC094b/DuyVrmjZq57Ud1xVNDEwe7Ox2PV0mhZubGJBuk9B6li
SMm1RPGA12LfeBr/HODYsQgNImklfOPWjE52WnG118X0psm3WntjatNC2CsJVlus4Z1T7mva+jjw
nCC6M1jl+dJ7JYI12Td68SUjy2wMviTKuci+luV+iq9qfTItJEIEHRg5eFQC5qfScpvokd81ZfUq
VaVlzdknU3mDYbFIt8jE1pfPCTbWHg9lvVi9DQYdn/1kI8FGYubYMBiGDlR84aoeguX6WkRPGFCW
1HGLrlxp41OIRrJRMeJfY7bCXQMQhvaM7EzpqElgpzFVNPwyzsZBq7iU3cqzrGVEKlpZZI4SEiIN
Hkbe5f63vAuXOfaARLzU/VvXIeDXx00fRLuRP0/n4+6NZ7sMlvicUt6jnd7Nm2/4EjZRkopyPyhv
RvnuEWmpF69CJZQiZ44jCYxJDxEt1YgSKQi+Rc0Z0hROCjBw5VLY7CunxzzGk6viTXOrjhQ41U29
9TC+pX3vNCziAjI1dAVEOjSHfB8HO1W6pUOJo5uKvAzrCmhpGTA4RuhAMlVoX0R8pwJsbck65O7O
T/Z0y+580UknGxuv8F88iLQavZhejkttBgsFAPBMMiAVshODZOH3/tmIDloIhzdAXMWaspX3E6ia
8AQKvUjfzeyRtt8px73AjqZwqrS3obnrzCdCwZYafo7iNpcPUjFHCW3l0FqYkBRlAgaaEWGX7BKx
sv6/5J3HcuxYlmW/CGHQoocOuMM1tZzASD4SWmt8Wc37x3rhRUQW6WSQHdMqs7RMS8XrUFecs/fa
knZMwPcXnHXUeFtAvk/bYBuxVZ1z5SYa5dPcSI6hcQ4BnEPMdcxzOJOYC/2lBq0flCe+79vee9I7
wVZSwAvwnw9azJrbW/ivweBZVnznmeCvth4zekLXXSv3ScxBEUJsKr+ZA4x8SR5w+yZLP7toQH8I
vrcG0ot4TgcePQ1u412lyTMubMre21ZoHgegd5Yn7GKdGoWuuuYI/tECDxJ5ox33Ekt2s4umJ7/X
nMCHWYsBpzOPlb5KzLcgXAu8Nmb76lUXDNV1CCBEFrEzL4LTqkKQUtW9WpU3nUcEnpqQQSOM2HsG
Vdl7IoU9UAd9zRed+NuubMBY9tPFSArX0EiPedW/eD6ECNKalLl6yN3osNBETeYYibFPdPMqgKFa
cBOj0vXNe7mnTW7eRtJ5yvmz5IHUAxMjyvmt2GJMajxpH07oiDBN5oK0rltqBDkCGEqpIymEXnEV
KCiFl10jOR2IquIy00kdfZGqM9UgLJdsAdAvyBHx7GBtttxRlFZpSJ1W/qX4oCatba8Q6Kctc2+V
+sWaU5jjQ1Ylz8zR0so1RsIN6O7wfYnVtI4r0+6GdS2TxEvcDQmxF1KML6ov8bzQGEFMlNYvBRzO
VOOTGcT7MkNToeOUFNozfbJsjZKrgBWiLghVaKKV7Ovw+XTloJK9xhZxVVH6nAJ/YzTyXeINz8S4
Owl5PgbhiXWEtQhrZ2Jmx0wdSGbIPZxOTEwxBEB8dmSLCRWpV4p2M7TDtaL4B0n38aTl+cYUpQAy
fnQEYfo0csCPLPlZo9utVxRzWwGKVeGJl2UW3BWBthoD8WUS+87FgJTYvnQjglkpWUWM6NhTXotK
azkZ0rXeNketTZl/kFMNk7710IA26DllpViFrQKjxtd/qUVn4sTIoR9UtNUs84AUAIKGKVx1Q7cK
ybv2upueGq5I8UwJfKQMxb1AwqSUli5EHUyVvAA+uPCpbncBgjhTtn6lAtl7eYNtXe36gx776+93
758cNBz3UKprdIw4TMPnOzkjGJ5expHAcU92CX/ln03kFvtyS2NxqRyF24V4lexsWmU27xR5Z5v4
7vtfMJcPPh0fEOqKEgbw2WF9Ihjg8UfhkFC2rZeeW9tn7WETXpBP5EBeW7Rn0MGO0Q9nry/Ol9Qa
kMdrGBwwiYvzSfDdkaUMxTEM+4kIxdJJ30zXWEWrZs1+jSCYxeTyLq0K9yeT9yfZukyFQ8WmJM+D
A0Q8OcbnxqiEcknPc7oSt4MDnmuduhQ8XwyX18YOV94P1ynP4o6Ph0xGNLk+TmaiAkzx43XmYZiF
U1bN93akYhEuM5SamzFgxl7o+2Y5LVNnXJAT48g4wlWmZeeHp/v5DPrxF5w8XUMe6GzG/IJhpayK
Ve7Gvd0tztXFsIR+hwoEIMcPQ34uHnwc8uRkbYL+r/z5NpdLGlrbR4/HW7qWXaEEW8zSk5+Dtz85
wH4/2nc3+uQzokwl6qXHZUYbfZsuh7W3piW9wPnGJbY/HLk/aRbm0TRylxBSwAHD0PLxsQZKLRgE
KWp2t5qpBM1ac2erxY/C/a9eH/ibBvoMVBiWMX+67z4TL0xlPRcZh2nBLVZc1Qrf/AKZ+eaHZ/a5
9MIV0S6lbaqpszfx40hFwJE5yBlJOkMYvFDWkFypcAlbef1jmWcu151+FO/GUk4UUZoWDFHuM5b+
SLtiLe2wPpDps0BqSG3pp3D7Gb12OhxIByYZ/A+zY2X+Oe9v4pSqWmuSKzfPb5kTrQTVvQzdbv3a
2a8rpO5MdT2SKESKh3WILk9coCX+YSaY34iTa/7wI5SPP6LrjMJqxEm1reAmKx2PWf77Jzi/4KcD
IKKRcP/MlbNTf9pkxFOmjDqA9BHRcdmBWrgVsM6OxbToqGnQJkdxWPywfP006sllCeVE5FcOtifZ
w2ldqxssDsv/j1fm8xrFMvG7p8+/Ito5mUcD1CtQ+7m6aBOuabkwl4HEWurOYOebYD1u5Ofs8OMq
9cWLqsmSpBDeyOTNGvnxocXkmgWNlmo2MXsO/DMbCaXN8dVNluEq/8Hg9MUbwmAqXzrWTRwzJ3NK
qlbETAmENVYeaQbECmr55fevyE8jnNzEMROUQfRDYtxbRJiQ9xLxp2Lk71958hqyrmIKYy+h4TY6
WdiNQJDHOqQWeXuPx0M9ZBt1CQsXqtfCrR13ce5OLq0qVve/Vrr/2S0dgWQ+y0DBMb9b/6yOOSL8
+hW1Vf2Pgr8Pf+ivpo5EdJFsMh2oEJYNJC//aeqIf6AAlIy5nwH05/e25G+FjP4Hq42OJA5xzeyz
5QH+rZDR6feAfsFbTA+EFfVfBaPKpx+XoqPc0YA/a4aoo1M9eRt9wBlDPMlzaZloBY6swOSmbLiR
5Vx+HA0r22eG5537U/CEd4XTttxN7EerkcxKLeuXImETxICJRCdn6bTJ8uQS1SL4F/iBuuATAZj0
0Y3aA0qWLfhz7+7/+Z9v9Ef94Ml8Oy/74tyrUHUFYbFxMjdkmSGX+oApqHOgHZuH2cJnOpr7EKdn
N2+GUzg/DHi6Qp8OeLqRyxNPljTozQWcw0Jz2WGtW/RDpb8DcyFNPXaiaz++IND+h2uVf+9n3n/V
jG2Q7ohsihhdds4nF9uqTZ35gc/YpSHR/1bm83gEi7FIVYJNldrVI2geQqXPnWpQMkoZyTTEiye1
0Z44YK+tlqBqP/7VZd616fcOQbNPFXxFIwldi2pMNVjrOihWQqHtG7Pd6pFe2WqVXkcIK/IALE6F
DE8Se9mJp5liIXdAwkhpDTFokSIIrTDCARWH43MfIH9Q0tTfIsDCflenJIeTH8VpueCgHam505A0
TsYUlpk4hEaihrGFKj4qL7SRQKACw8pxsgz/Tqxy0slzODp6ny6LCsE2SS4TYm6zCbeV2gAxCY5B
V1gP3UQwgB73wxYYpOlUYyqtUymIHpF6E3HbBdFSmGiLlA2hJYaQGRiUonx4nvy0OlM62X/zOtwp
CzxmEYazzljmlQhobeyKtSFWbqd1j/FQHQdVxJMHRm/R5hRP9AwhOQC9qgfb1gL3G3SyWQRfB27q
140big0goJA0q8T0VlBvKeZpx0ysIehNo5MEmWFLOY0Tko3yrPUPfoVE3Oyra1xNd1JiLM1B3KZR
sxutcM69AQttuF4hky3S3SstVp0oztolF4RwsyJsXeMkHYipLUhmM5e9KKY0s3/PQHNmtSHbsIGM
wPq60/yYOh0SBtmf4Vh+dZWFQ7mcJAug5tTcVX63ikwcGihQEx3OQoSx5EwxO2IKUxxF3igua98g
bl25UJJsJWkQDHlD2OKh1hKG8KyLpxdNZKnRREfNzEt5StfeKO0LdbqcPP+yNwS7oHaMAKiPV+FE
HEpEvLGNgWAuIyL47DBPVFa+FqKYlz8rrlpkUSheKa/0wUVNnwtsi06KEjhUmFo7SjlXWiE9MEPd
6nn+4vW6sfU8/CahVh/rsHmwfKocGJljO5bpISm40uEZJuMG+264pfuRb808jx5ogGQoaXuRHami
eoRX+OENiiT4RhW+nbjlYBM3cJBqr3erqQUAajQAbJpVDMDJlQpC1OLwPFfztZomCp6wQF6HswRL
q8pDOFBJkkSsoUZ6Xk7y0p+ES27bmZEGMRlpwmOmN0+TQK7XEKHgYE0wXxRl2ODWBY9S5jo0UhT9
vCz7FuPgwiQLPhcx5YpxJa6NmmqVyX7GTsvyRmuowhUyVrJGjB6TVDyrFPmZ7iuduUGgMwrGjDpm
noSPWGm3aHTVZRrxunXCSCidVTlFMksCM4i2chEeSwLiAShi4OlUsXXFqn1oWo/WipiFtkmm8ZTr
++9n39NT9DwBzmseUz27Mw5+H3eCgeWVwqhI+LUzHYL7HJ1mXrVwFr8f5nSHdjrMyZoIep4ErIRh
xEa/NaVuSTCM+/0QX10JRzwFxQJbflQVH69EFzRBkwfgQVNh2qE6XVDNJ5Dvh873aQlgvpD3o5wc
x0NSz7qRPo4NvqhG212b0H7zR8384bl8KumcDGSdnCWbtpeKYGIgbdGxRUe27hZ37QPKrdbhKLdq
10O7/P4OSqcHytMx553NuwPlKMVTOorzLTw7mIddvYwvMTE5se0O9uRqh+BSsX8+A316cLx9JFAC
tjBR4rDp+DiqUPq60koWM48sg3cVnqI+sVmSbr6/uk+v4DzMrJtmEyiLbAA/DtO2QtVnOc4srR7t
sll15MR+P8KXF8LmjwOCyDs4S7rf3z5IViIdppCTm0x4lzYq1wLxBbH28v0wp0dTeJbsy/4zjHZy
EknFNC7ELoCQzJGRwq6rkRxQ/F2j+Z997EAAps01Au7JPx86Fr+zZl6rOnn9Nkn177/016lD/IMC
K8VsZheE+bywf586LE4W5kxMgltDmOpvluffpw7jD4WqrGIhKZJlCsI8zL9PHcYflL50SURDDwjU
gAf0L6Rk0hevt44FUEblZgAtmgd6//L1dV8Y3RzYKV2p7lwQTV2ZWpAt2fqKyOI7YZ/+cK7n0MTf
/LB75qxEBYGiqC4TmPP7v383XxAxOJFNI41IXqdgZ/UmsnG//qWqWEOFcXqEaGhhPjKtcFfkZ9Fw
nuLwH7szge6kpUaHqh52hViRdhXfai3is/ISX/BC0Q96+SIkVAcLBdUrulWSXKzyqiQ8x0yIyBx/
lQAFEiD08mDYg+AR+vXY5/tsuFJizgqxE8GRbpGplk+SKkPpv4mnA9ZrBUMAG8u4wjaoXbUkUhn6
NvPRebL3SLubtn4SwZ6TQZrnx7IOFhr1LFkhyOZO1wy7ChVH90l3Hp+yhuROWARV5+QmTIuU7iQt
fuxeqZWjlYcjbPoPElyEtDjq8l0ToywGVcZ06tFfpO1pCSCLQTWXgm0VIUl6m5LUmTZ7FlQa6EnA
ZvSurSmKprSxTVsNcXMRKWc8woI8b4Lngo6aFK2CHhq3pdHXlqce6X16bJSVrFwWGt14jm7VRpCe
22HWVFgQPtOeqPT4VyU2R8/qz0r8voJ/7nfKfpIIWUd7Qsj2uTp5K+hnSzRP930W6ofcz3dWcRZD
sRD0zWgphLJ6sw4DQ7S/ahsOOJa3wDywlMv7htZVj9yjj9Hd0xfIGFmJ2cFX/FDgjPP9TlNSxZcC
tFYtuR5IAkosf5mUkzMi9knQBpcTO6TBTcV7UTpExJunmOJD3MghYbsGuTTEKrWIUDBaxAHAybEh
zY546wh8YMhPMRGqyKMtRpuiv22ai0iPECHvQ53/D/38ScpIGSSP+jKOyIbkunx2dbob9FuVRqOF
M6DxEZUc9SJ0wVA4ulwvMS5Evog6B6l69FiMjV3ynyoNkUPmGrTfSswCd9QGVFOJPU7JpjaH9aDJ
CyN9wPq+aDCXTERJWiq02eJODpXXxliFI+kvUrELlIYdsbaV9eBsSnMC5uN1ag5unabrQZXtQq1g
rkCXIEoikbtN7Al3YwnbxMQOHifZr6BM9wrb3Kp+FiqI+QUxlGQI4L4ZxnVGbF4AmCf2n4cBmUyk
47Pr7zPyHb0pvxaF+ReXkC+CXLNbIKSx9KoG6QqbGD4BupxPcngthbsA/pI3apxSWjT++t4Ln8Qk
LRc6UvkWi4WOSqiwXicsDgZMFZIluhfDAJUTmOQZSbQBnbJXzqZAOPbkKdC7WgSydT4Mr7U1rDrh
jjati+ppMVgSTFhoFEq+xgVkiwI4pijKQJ5E4zpV4c5IV2b3JFPsC7Huxw2HWUIPDQCVNTzXBAVf
od6qOY1Yif68EiyaaRaK0IfPN2KRnFtQTbNh2nV8go23MdCE1t5THdxUqb4UInMR4U+pa/7ThMAA
7BhaWCyVBAprewGoUChqR4sewHJ5nAKvvBztFVD4XDB3iHrsxApsjUDftL/xfU420l7GFdiU5Krr
rVumge2Dxs2Qx8C0EeqW6OvzSrsRvIOfoQUhRFj2Y0jFkyNr8oUqT44oD65O0mJYW3vel6zHhICS
UNd1jJovpKQtTRXkKBHAQYVQ3eB4R+ZWP2JYHj2sfre9uY6z/VBhq0GTpnrXE4IJz4yWRrxT1VfT
fPNIERnF0lYIyqvRAE25uk+ye2PERyDNAgi4HoZyrUoNaOFxoWbGlZlddSF9TrFZcyjGytAgwoxd
EaOPbk5ncd2iPig5RMGtF5N1MiLa6eFdkRE5u2nszr+JB2NlJIojD3iw/CfWoIMcK1fxILuJUi4t
v3Jlfy8h0Y8zEWvUTkKbU5JtNQSKK0n3DaahFnVO6Heu4XtHvSS2XitXfuRDzFflC0Pld6dkpYTq
myn26AGBbBTKVRsQkqaRW1LtzUKC6U5AQN1s1Up8mNLurs688CrNLdvs++RCwV2QE8QM8qAiZaUw
3RYSWTnASMGWM+tm5GRZVwFUGPMJRAmppbF1J2cdGgHym8Iqxb91aENpK7OP4X2GK2iCvEXQSA8e
Fx0+VSqGVp2e8w2gnoCgb6RjulQ8nE4pACaVPNMqIKq8lBFeoc7pCH+oZMD9hfBkpqySpl81BJJh
isPW9kaBltDkwONrzTsFDRzeMO2yTQ5aGuJ0yKDqak4vBix/ZBfjQrX9Mj1X+DFWLVLjUOwyg/1U
VsMxT8tVJ/E9e+EscMVzIzdgjdXrCY5taOZnvY5qzBP2iZwTkyNTTUjz0hmt6rqxesea8KeqnfZg
tWxNqjvIFDx8/0oILrD8YZhJeCuK6inpshu0JfdqXCLOkUIyOvNwn7DDwsUVaUuQ4GVot+1Tgo1t
uuiTu0wn0gCblVD7z6oXmES7Fx681mGjaB66MdmaPYQsOFTCwlmXKl1PPXFvcjXMZA+0QvWvJNdI
nn5K2EiYHSGQshW7bSrcTbxLhpxB/ZjQrD1Zs+ARzH+n7RW0DS4mAXQ3vbH2Qr9nJuOLbrJljFAk
pYjX5PWaSoETSQYMaLYJUJGmKbzIdG+XDAQTdT5e5vC88h5DcuHgnfs5DijivvEfbSpcVUz2ycaK
VeGuHhXPiaxg2CU5M+QgzjHUy84MzsJscn0P6XATLOfM2Livj2mWYcWE0yMieW1G/DgROEDdCp2B
MD5f9xzBEu0x98Cw9szQcrLzpmctOLRDdRZgYBTil9Rqn0ePsLNQWc4fXpFsJPUYWK8NNa2MHriS
8vUByqFtVYyErEmLkNWHvY2oE0jEUq/0ykIFLWJo5PuQQjStB/lKAeHbYR8E/7jxS2x4MmKZWK0f
FGPYld0EgMVY155xjJiuSaVyORsi8crO0PIDZZLOQ0TZMhm+Dd5Bbjd4YEUhOEZbzjZ3NgBboP+O
GZevE31YpUrOVGbqWKvPB0yljYUeYVAOluC5gh5sFKCyOQuoYKZOTw6iVPWOVHC0VuPdTNftlGE3
MlUYsAYbHkio5LcWSsG6Sbcg520RpZSaMgGE8WrMCrfzxYsGTCrNhqU5vrXiBQ8hN7NF3SwNYbxq
/MsWj5WfXgU0kbrAg+dtUgplLYHvHZG2jqrmIvbFayVK2b5V20BOrsswOwjUZJddNp5BT3r8ffj5
X3DQAx1KWeSfD3qr6vXXaxXGNbbhX//YYfp9ZvzzT/110pP/kMFF0F4SOWnD9fz7oCdJf2BJpg9N
DCm9U4sSwt/nPO0P+kfUnky4x3+iJv4+5hGgJgHTpecEEJvIiX8VK/pJDgLJcbZ+SzKn0Dm54uSY
RzptIVUJxst6OQCoTByitiwbvpubrnw+3F/v7tcX3SDQqydnvHlA2raiwfmVhtap0KfXh5aVkPlP
hpPgscnugS+JRvyWkr1JjcOZAYGK+SYL1117ENnO1KEMxHq0aaYuGhJtmG0JLubjQDNbD49SlZ+V
XnzR6eVtUCOU9nQHMvyi4pynp9EqrAdHlxrXSm4GnAWVfJ6ZNw1kMsmolmJVOXRika+SmolCODHU
1Vg/tl0Fc+KlHh/yZl+YK6jzjjFHTKqC3em3fvOKk4BJic1Qd+F1EUL8gT3aqxyTV1qzXw2x5MkK
nIuOKZkPLZreFBFjr6Tc6InHrD/QVXlVhvYB7JidNOd19gycaoESszcRtzUE0MUXcX3bcZw1sBvr
qH9r9dxngq5fVOU4joc+u/I4mRaijz+5dtK8PUubh6ox5pVjKbbROqkQbyau0aNhlumD9MUyEPqr
mmiGhLjyiKgni512QEfEq2HWBwXNI5TjYc3cnFLsjxYJwIscCK0kPfukBbUYA6JK2lSFfki7zq0L
gQbCM8Qw269fAcmdKw3L4eD6Enln+qOQ3RrWofW3BPHwHESSEvrkqerPC+/R4ADjC8aVro1rtT76
4xM3dBnKF37l36ftXuzb1wAGhhK366nk0XXiM+yko+fXt0XtbTxNuDJhceRsXAa4i1j6SkKNIqFd
Gp20yvU7K37LI5XQZrS1v1QOWtawi4U3tdmbwQ3/1kD4nAOmYneOmzgVC94zFwtFTE9OaLS9Vm/D
BiojoBBCuSR9Lfj8ZNZTNXnRtGmbT9eRMsBOR7x5CdsKDuBtqwhbC4YnoPya5M9YlW9Nw99mJmct
4ucmz1uQRU4xCXxp3dybjbZrU+1iarp4kUHbExBOCDcVmussv+0lYGnhwRDOjRotKgYJryUMUH0U
/ac4JCwOdFYmAbwCbJJLFA6Q9WuoWQN2B4W4ipWJwF8yptn4yaHBLpVcoVBaiMKjPEBJScHI6Q2H
2tifOvpQErF/Mqg6IpFQ0mZpjdlrrxJBpPJ/rtNu5r6Fr52svzYBt27y8PGQp2AQzq4V6aLDkywk
0ZbcMIYUXlXLE7Gi0MQSm5F9Ou7+PjJ4ZwhMw9Td5w8qTIZxHZBSUHnQxWIsi5zYyT3KCViBAKWR
TtuEL0O6jqiwRgW8mQoFbIhKJ+v2NdkoXV5vR2I6ijx8Hrt0p3vVwSgfVTE7SyyVLbSOZ1cr1oVi
nhGfjJV9uu5SgiRMH+xfdoEYYCFS4PcMY+HXA7Li0KXae0wE+mbtlRmypBaPOdheK6zAgz2UOc00
Ul96K94YPS2jvRBNcOhip+2ns6xFvRdRPgr6Y2gaeH0KODHo0oVyOZDY0o6Jm8vgAWoIlZ1T+NJF
0ChEpBXEmePDYiNxbJvErULMKaV4aw3d1USiYmGg+upi2xPvRm+rJbiTrXMv8ddaeR43ja3m+WLS
feL/6qPg4WogniNqzTsjeMhUaikwNIeKZnCm7cKmJ/U5JzkBNbXaC2R/JMtK4mDuK2u9pWYhSMdQ
zS77YrqktMNHT+lDz2SC1h5GOk6CxmG4PqQULSK811N5he9CBykLMK1vXI2Y3qQgbdIz6blNB+i9
5COTHdbThR1bean3ih2X1ZNO+aGQFLvL5I1AKmKOTa01phfOKXZZcP5W2pdaIPMBSfCiwyw/cviw
0vA5DqqzMaMmKVaXOdkNsN4WqZfyuo/bXEKQq48rP30rq1fUh06g3uPSXFYtMz7PTcgZPeruaMji
djBMG3Z4scilkhQa1a3kocerI/6alHxfwXxwwsTalQGNkjR/yMiyZmWmykbLnQjBAvWbHN1VEn1r
CK9AOmHJGovG7/dJU7/APrKa2ql4/i1hymmSHL2UgF6NQBik5i38XitkAaRAJeiotCARmgaJlmqL
+zBdSKabT3sfpYYVnevWD1V/7ZOshIXYRMdMk+63avJEyAj4s++qlpW/bXtXbp51DEElNOdOIfox
27f4acrwrTblTaNauInvdQMzSn8upngLQ21txLyL6bMvQQ4ZHohH2ngSYJHBm6us4Dx2DeuZpl7n
Wdgvilm3HTyW3OogbFwZ/BP9x4WurgsjcAi1G/KDXLmVzsPl5CiMe1+qCUTlb1VOr4ZOa1nLqKsv
25iiEU2XLvnVIk//fnfyqWE1b07e35OT3VBfGVIslNwTiWPL4qATSLJG+ozqsuEQ94JnRnTwcNrq
8fuBqdx/sS0i1MVQZezb/Ia5HP+u9E1LXk21Qp9soquoJeEEtLLE50CSUv3gwBiErt+OtwVoGOJr
gKYGC1k6VBaroI1s+TJiMxNX6VJnwpENouUsfFUZHiN8ffvMexFl3ENZdyfwVcZYlCsTaq3yxCRw
HHztThGMQ11BENCSCXQF60oYJEcRpoG/N6V4JYP+gnJxEWXVFsLzo6cmQCInV1bjaNU3lCb6Tr8c
e2UZxyr+g+yqNgj5qr2dHPVvc7ZpHzbLRGGyjUtyvwi6ZTHsMIS1fWhzxHEJZKJ0QNbSQN0+ngmW
0q4YfTvg7C3mdxplYQrqzNvTWdC+yU19yPLszCiercpbKy1EWlOuXRjMT2BMODEBQsFVvDIFTCCC
ftYIBbVLFZhyuK9Rsvj4V3LqE2xKSngQOKskCqFxvLF0d/SpkmP63KTRtGlMjL2WWHSbNuo3nRgc
1e4KZ9F10hv7TOl3UeDvhMF6GLRo1/H5QmlbhzKfQ+vhObcmY5bn0OcMiiuxEm+nRLULKB5F3m5C
koX8zFwHWbdrlcIlKWdRSuNmEMSFlHPCll5DciJ0aU1QSReNqywC9iuGzkgJWBkvehA4eetTxaQO
kXRsUYlZr996WVsnmbVRhKs2P0uRJhSmySp3E0ceQVX7oHuSwmu5B5OJWMSQLmTBuMgj+g8Tdv1Z
EBbrD10EyEZqNppCpZzJGQvi5MmbSPYP8SgTkluvhCBchjgthb0uPAcE3Zc8foNaciCvIpb+clBv
kuGZW34IELYb5kpUs70pkknfOkogUoKasTjnmgAeFB5cm63rSD4XoDglwksrUAUV2d6J4XkRCSTD
Z/QDUJm0Z173ODRgzyasLfJaqm66nkP3QF5OjqZFRukyZLtEP/aFm/bozcRrUR3oM4RgtUkJxZhk
jkfZWxWByn4oBHiE8y3s/bWVa2vPfDBxkgaRsZh7Mr6XXFgwlSnlsd6DQp1dpAahqBVB9Ww5pUz4
YRY67Zr/noSAYtHDo+0mmyf9a8UPA5ZJeHtZ1mwGuXB7vNICpyXB73dG+eK14Q8jfnUmM9+NeDL5
CI0pt1EnEt+LRbWaGmJ6CQrSA+f7We60vff7wlAloxBRielQTlacifSZNo00ID/pSm/XIs0eDzV7
IYh20V9/P9aXB1tTtahV67PE9req8t2ECqI1HQ2kWyASPNfflS4l+XRBwtgx2uI2/UnP++UtJB8E
leYsgJnP+O/n78qakIrGDFc2ewuVGPNRbfxkp/hhkNMwBFMw0kTQGCTTiJmlCeZLFCSpV31/7+bH
/b4N+/s5/fe16CeCgCaOIo3ongnp4n044VZdff/3v8geYZl9N8CpQtMT8OEhPqToMC69be16tHAW
tFou5bXlFP0P1/PDbZtrPO+fTRS1ZeXNt02r73FE01EiOdp/+P6ivhwEAbGCf8maaS8fB8nEQJNb
eX42xabCdZ6C7oaCuf5+lK8ejWUocHkNEeiVfvKaFaGKN2LgExrlaxXD3ajH9vcj/DawnD59cDQ6
WFzcOzADP14IFDll9oT9+eGUnDqf6b1AVzF2eNEdeZNv4GPScVkQb7DA2HNj6zu8wz/8jC/Si/iI
fvsz5nIR5oKPP0NUtVCKeu6nF63TI8b7aJNccw53ghXWzdHunZDcXdq1Czxpy3j1I8pmvpWf7sO7
H3ByH8yganK1YUeWlv5W6jkrjSaYBtNONQLiW8rT/LiAlpkGVN4YHuT8LOlhw5UkMQ+XXuGQdbcS
a4VN7k8f6Ccn4vyFWuASCXjS4Jmcao98UQG72vPbkIJvhDt0sA7bI28Vb6bf8gyZWGL/h6/oi6+W
t3qWyFsGHiFkJh+fSJsG8A+I0MHL5a/nQRMWirfJVuzUycoFsYg/TaqfV8KPI87f3Ls5HPyxFdMb
n+ykO8qa0wQPfrWOu3sfVUGZO9+/+J+f9zwYGV0a3xeL0/xj3g1m6H1R6jltynkTkFDokSJKY/q9
391xcAtK9uHSD7f089eMWw2DwfwY51t7cn1WWcthOh83yLGIxks933x/SfI8s318hxkA24JCY46r
+/2tv7smLbDIXApjZj5/iZ6D/KHIGRY4uXbNXWejSl3Y8YPoAAxx5u/5+9F/f6KfRgeXPJ+oVHBZ
J/Nuk2qcBjVSMjIMZaTmEhKwkPuH0rosOzugk8p5zqDUnMX/epbkst8NfDJ3lPR0onBkYEHZE907
aD8c1744J34c4ORTUMMqssyQF1No7AMZgotko61SGLrsMoDbmhtjmzvC+U+GwC/fl3fXdbLGoHdt
6FYybCO+ALcc/+rcvAz/B33RF9X5zxs0C8sKXzaldAsXg/zxExDnYF45FPmkBfOopcqFAlunD0kO
gsUjZM///v1gOEhp0F9hbmsnM2yeVVJroPliizY4sp05gFRdw8W4sKr/1Jb9r+hJzabaf+5JOdWT
/3//q/qpGzX/kf90owx42sYc380uXJo9LH8h7GQCyYFAgsJnQsK+xHfz3/0oJNAgemlIoRSlWfTf
ukPtD2T+BHQaqEhnm9S/4gF/sW+HpK6ijNSYs1hlTt7BPo+FWk4UEaOkulXhqcV8UcLFn27on6Yo
5fMECXVPZnfBZodkP/3kSFKHYt6KOEXsTHyrHPjc8VU0neuFHR/F2wCSnKweKZhA6ArG5ULdEBHp
qObZuBKdyUIk+9MXjrryi40k7lSFviC3FazcyQ1ISUeP0rgTQY45wMbq3gnO61uaSASmy9LWkm6N
/DotOAbe6N451A9SlVkgF4pit8tGdjzCtGxgmjYwXzvb6Be14eSc6YFasnRjNsqWB7E4d0p4T5VD
T83UHbGwd7q6ArmC3f9FaRd0PbynHVpF/5ZQZNW0+2UgO9Ali343B7f7bjWuQHfRpY+rhX/3S6GG
uq6X2eagXwRIQw1y2p6pOEf7lsZiTbRC5yT72eWuLouzoly2rrrEswBUbFxGkK4WqXlMsTstxW3j
0MyerjzANPZ0TiD0uKALFl62T9K1uPQviYQGKMZPVOuFQ2xhVIMqXXCHZJhLkGOmc61xD82q3trp
nX7TL+eFD/qvg4gkfuJ/imzDwEWx4B/3wz17KIcgLkDkq9m8Gi83AZAFY0WoN6oqZ1hZFEpMW96G
T9EmXwq7ebrqNnQVXXEbbDq4f/EyVxeLcNttILXJqQOzfQ+CSBcP+v8j7zyWG7f3bf0qt84cLuQw
OBMiMIlBVNYEpYicM57szO+L3Q9te7stt3dfT/dxuarbcrdIkSD+v7DWt6Zn8pWlN23VYarugPVV
+VrzD2btJfkaFQpJbfeIWK8H28e4DlaIp1hQZMJa/fSfHeQ2J3+teaGturrN4uq6+bxneu8ferAM
uSe4zCZXib19Hp1HVv0vh/nNEa87fmbVruzCvkSb5r6l0fJdoJCj5Ezr6FOTVuSQPjLvQ+nHc7QB
O5fBWv08tbfPNQS4dXHfP4ZEGe2E0avf5IMzPvEs1+Yzr2q2J/ZdvCxnnrmOtzSJ99JJvys21aZ7
ja+bTbZHDu+pB1LHVvWj9IbCJr5laIiNiSvqIQw2+p18XbnRp+A1G175aj/mtvSOkF7cMe/dCWXF
xnFVv1mtzSqUuOjWzj4hJPCp2Eb3eNigzHTNVUPk3OQ6TXF2crZL/bB3GiCuqepqN04OvjdYIx2t
Jpc10/IxiV5q8gV4DVg6CZ6B4KK272nUCKbPc5tny8Ws9DcApIzA8ZSbMnCTz1YlgSVwKiDAVuXI
16UU2g6P3KsXHoP1aHE0hn3yUrUXA30Jzy1ajdV1pT9yPfKborJLYnqajaPOW+FmKO/90q4+lRMB
1aXtIPnJrRXIl+wlrw9O2dmM9zAEdyiv+2UlX208IhacdDt6fBL4F76Msm05MfftY+fiH9KdfFut
Tu32gGRxx8WM8NPaLI5L/roXOhNKlZW+svvSLR/Al+VbNhKxc1lJxuqiPhmrg6MhOro+HPTg8HgQ
9f3yJZ503IClXen8QPDM69axAQCJK9Z1rQfDmI9L7yB020GqW5gLWpzb2DuU5Y+uQEsVx3qb8/AW
uXp4muGkb5nHrpba70AGEZWoF7iCXTmNcjkX64K7Fn5Ad7zPo61EToDooLqzR/F2BYrA9rp17JlO
sK2eSVpa8dl0YVdBHFowDCiR98wIZ3bfo3c+K4d2tY31Zy8/JbqtNPvskI2r7iPbTXe+dgR1Rr56
7pEn9IDsV+V/pa6oHzvIfuyZhuEJOqBXBba/3Xrjfru8yYE9feSOthn3K3riVbZrnj0/ssH8eIa5
UsAJ1HaTbnTDQapZIh26cazgVArDM0y4wLqkqQk1+V0SX4ycy+KqjO3S0GG9sdMkyzsy8YImeN3y
u6Eilq2i0c3Ne7licKvme/RVG0njquOzOQIlLNX9YFpOC/J50mP4442HlwvFzxU8wT7t3WBLGfWp
+zBicrTV/Rqp5hKR6/PuO+UxrO+jnuA9J9AvhD3GR9Dto/44zxsNrcFKfexK2++Rcq66U34tmW6J
j3jT1y9GiOYMOYDhwCRGydTriGBdi4hxLJa107WwuhnBrnXgkJfubO3Ci5C5/EThRtn21Zl0ZV9h
27qJmAFKnO2ALkEjNwx3lecikkEpT9m6l/wTbDR2AAe8dKdBWL8Ddl9Bojw0zirY2isDaVPlrK9E
6QNF/3tb3MuI9zkYplX8ueyHobi0L98ABDfDJldXBNOjDLVtqNWsrtz5g5gtD9zYmj9H3vzqEoMt
YDR/qwOf6R+k0PsoX4HP+ORD96745OcrjUFD7FpPQnTfBjAcbXDwCFjkvb7saIBhnh25se0B+ufh
pg5v7IEsyzsWNYTBd4Ijcj1Ptp1u0Lxq2bHUidO4rVGQO3N5dQNFk9fYDjEBkJxMPrZrqTRlOYgz
Jdg4mZ6huXRMZWMIm8+44L/cVtjwr96/ayF7TdaZk3LykZNK+lWDkI38NJTQALOhiANahDFmXcan
OHYCAqG5D6bdNQcot74ydh1JPfMRl49G7mnDbvbf2cUUrqO1T2m8HuO1aHrdfkNooMjhaDv4OnEk
PUlP35WuP2hAflD9mX8qfr60BOGkSWqiDNzmqRvabeoZF+3QOWhHncCrfm0T/+ObAp1mSaZq//um
4PTehB81arV/1xb8/m1+awukXxafD90fKARkHkvx/1tbIP0iG6QwM23CV0RiCLX/722B/ouIEwkw
A7m1aNH+3BYwRxEhNtD9U8cq/4hs/aNZgiSpCrgPnhkL0i+jEn0sqkkKwmXiBRnxNgLKSNbEik0t
96WmdL97tX5wHf5gFvSnR/vSaMe52fqqFTABZ9SlbKzlVuGJPwX8/LXUt4ARL70WUVO8xF+udjWa
hUZo8Du1+ckKnpbIs2r9738Shj1/nQHxJohwtXhfWfV/aXHoBAmtrEESIIqDbmlN86okMQZXfAKV
t1K48aJeQ4OGFKJsVgQ9gW9B0Zs168SMtxLpu8qMpCUlkAlzDaaKm5a8lv3o1/d6FfmP8SBviqA7
EWXaHlV/xloUfM7ciDvrqDRPuoUSVWSzbDyY1ceSFAtjlMnMexFRSBfdXemba7mfQAlR7PZ4sIIs
uZPILhl7Rr8VyOHIZ5WSocDKi12UFNeadl9xw89ucr2A8BmtkbdfVxgx8o4QDk0/pGgANYDJcnhs
8wYBcHoKiyfyS9eJFW+Zpx4UPdgPjUiisD+cYnO4V5a0FBmxsKXHbr+4FtR9KO4RZOFf1Tlnlbo9
KepOi/aDlO2kur6fpfigGu2rWmlU28xcI0Pk9epWEsI44SpIo70llFspBrwpji5w+FUUXYkxOxts
cPaYERM6qFvL2hCFSMxF+qim72PEZl6d60Mzi7xm8SofeJ/6Pj81qHjsBIl2IyDzQuKnpXFhR8ue
NCN3Sg44Z2PzZsIIMs++a0g+6F4yOYzCU2k3xAqbRTHdEdQyULFMWPvSrOO1pSLuC8+w2IRX5i5J
zgMsxdQkwjUxd2lXkYfie4TjrCSVLSnnUSJtp8SzYFTmzWPR9ERfIPoeIaQFLCtl8Sik/S6sUAnp
BlIgk2QfZzSIwBlLyiy4AFZz16jVoUDaBuhBRccRpWPqzQq6enSL62bITvmgHopURtyDod1fpNWq
18qvej2sMTesYwR/MWvvYii2I2KxGpBTLyEUVy+DchMpkzt1AVFT8zYO7uLWuNZyw8u0s57GxNHw
ayDgkKvsPAz3HRWQqrewenNP6UmUyVfzRKRn9ThPV8CUrvw2oT+dWQPEshcRYDuMFmHBgyfytkr+
kSoPXQL8VAwX1UMCf7uictAEa21RPtTkC/p9WHtDNfirttVdcSjZ15Oa1R1kM7mBXbYT5Aj2h/Ko
J68xV+0YsHCRucnt+l5eFGSeks2xnWUzr6ogvRssiNdW3RdOo8WmG8tkpeJkvOszNXXD1Gwg4KLI
M1oQllGRXDRLdzo21YqR4qRcANYiS+VpyLETBuiOGnTG3BGm9VTTbJsgDdVLXCiXTo3uO5Im9QE3
3VSgbrPMkdJRIYxWDQp0sya0TT0/x0Vzo/vRPZHeH6lvcHuZUI/KGtwRFaht1LGuV2Fgy1OKVgTZ
AcPMS9l9BMb4aI0+s4dUe6ty1doPmSKgJsG4MyL3ifpNYCB20QO0jWJ81hoSlZqbusU7YBYG5YhA
ho44WsdZYPPakkVMZmywkgbuBFleXk3AUwA4ZHtRUDkylPIpVNLNMIduo6FMHMfnIcImRk8jheXt
2AbPkZZ9YojZDFr5JAfqvUQ+OHcHKqxLFV5Z4ZWJ3KYpV7JxTHof5eKNbnpULg5a0ZdYheoxJvHL
lM6bSIBOpXbRIUAwILTjWy9K98j7zBURLkfdr4jZJmgQq4B4pKq2+y45oZ7m7Sj5To3y0inDYzvK
R38BNM+9uJ5y4xIn8ksv5I1TBOhuyoFaMJBNjBkGEdRxhWPJmI5RD/G50Jn3+KXWkiobbzSwwn5v
AIfVlpgl6b2uq2dBtA5Bnz3NZmXZRUJra6rZJcmwfcH2XcDGKAsHebHgeVJ9VRb7AmK9+gipyMWD
cxiGyCHZ2ZhucuMK9Pm0SCtJPwdJ5NII4QNdyRDfI79bMuvXTVu7mN9WGSvYSgltpXsKE2SlLARU
PnIlNrOETsicvDCEiIwfUwVWX/r6ViBKXck+pvxQY6oqi/tWmPB0DoS7k+Ezq14UHI30tVDPM8Ou
Mkdkotq+FMDoqPaQS5BBaeNHWQlbI+q+3eDjuHYVuVjpJMo2Ov1ILSak7ugKrYOhR7Ylgy029bc6
o7Ruk9IjcWojZ9jIivlRGxfB6BgcE2yKc+hfD7X2JABG5b0IXtuZ/+tHSEXqZOnkpvIyhyQ2Spr1
PolYm9Pa1UlvDI3Bk2egL3WZ2GIWneJGeFnMNhaUa6nRT1YpcRjjcMSYm0YnjafL+N4tFn8clTwQ
2JcYWy2+RA4VNcP3lZ19cdj7DfHKYQPUvNyRxbeLgbj3XbHH7kSYOObYWHo0snmvExwRc3u3EGzW
gVEi5YMpE877ae5ZveItxPZjJ53iLlquSitQCt4Y8XCTVxyvxdCSzx44dfsSpFemHpza3nC4G0fN
TmyN92wIERUFwyXLYyIBhusOiI8zG+pKLkp0pMyBcguhTuxGQe4khfKsltyShclDSYZ4UIcz1I+v
xRBeCj4JNaKKsVsC5xPHLyrkYObPloA/2LAosBYAV1CXLaXrnzcguZ43YtFS+InVfoqPGiftv6/H
fvQAS1oIdApKYiAVf36ANLJysCk9g65kF0kmg9vmZ2u3pWr8snbDTPLHQ3xZZMJ655LXeAiVcZCJ
uiJZjxcyz13Y1t5v5M3/HT0UL/7f91Bu8PH+kv60geJ7/GuvAppBZq/CLyLrTgrxf+1VFooCOluF
e6wh/TkaCPID9A1gD4iVvvFy/jD6UK7rSELZuOskA/2jBoqr+C+XBcnKwEoWcATb5r/sgo0hGWYz
hvOFr5eTfyNOo91NEabafm0ZubKCIufWbbfPJ6ySPQloSuFK8TLLquLrogzzdTFGRAvpK4v88Ih8
cD2dX0Ch7TQ93YRickpriRyqwolb6Nc9bQFCETk8ZOSBqQri2bjapITO8Q07r+oIzwYpDxnf6I5S
kD2a8lvSYTHXMzeV1LUuC24HtiAx83NYYMywcrevsUEGboikOE6j1sFUs4+t6jmPZwrmwtEqKF1p
dRoq3y59aZPMws5Q0vdwnr2I+2jMoFucypfQslBk5l4/yudMvGnpeUzU9L1aI5RPtXskx66ARYO+
CaZSu4+EmyJ5Dyh+1cBfxXN6R5AaHlBmt0xMivLckssuiEcJPDgVG0knJUxYliIT9H4/V666kLw2
c9rIRbPHi4WZKaNEu+3zJwMR6MRgWSR5AUi3v9KNq8b3PVkLbrOhuIevuxtyf9Mk/hUWCq+udzmp
B1WVrQkZgEuAXjcTXWDha5jJpLkcJCzEJNvRRgT9DnPDWk6lvSp2eL2bW95G1P7NlklvnXXrwNgo
FcC42mhhipvZqzCXrwX9FZSyxsfFOI4HUF8wF4dNEgdvhdK7VfSmjJ96ru4UbFjh4r9uyXBZydR/
rYRByEpihq7kUqATX00xylIzw+xoffgl3DXF3IvEfWqIhMVFKd4C1WrUy7ioiJVFT0ypu+64x2uR
/pwD7Qdnfi1D3RCBTvjBVUJ1k8dHEZEy1x9S1JF5OQ77w4CQuZWGo6i8CDWCIWTOPnJnEdmzmRCb
0r9VQnJFFN7SE5F2R6E1kc/YVKk7EgbQJZcZJbXerKWRYGVU1uxBV2o83KeGl6PBJguixUIRYkFb
BNoJXUlZ3s3h9DZYeFWoDEwrcNIm2ZSa+W7UwVqs8l0yNgz3yqNqRZ4YWjZSYlfWsUwzeZ6jjvQI
05Gr1o2JG1aNbJ0hHgt87SWsCTPUqmt9kE5c1rtJ0j8aST4NQePVusAOjwvRGGxhYCfWtusiaa+i
Wnubm+ZdLMKHxkLrauY0rywg1CHHiYyYNlLRtXz4BoN0cscJ93Qi+U7vx3VXFSeymHeiNHuFeknI
VDakfdLfZoxa5/7Kz2TX6p5U7aLI2JFoERb90yx/CJ24MvhSX0iXIKgfBKtZyw1A+Th/nRvsFL0h
Ari3EvYUjNfFByCJTtUSQ2KsQoHQDTP9DLWlYs03kY8TLqb+gSmH/QyKoD7cQRJ86hTiacqFPf/t
lv6ffXz9gTDlaP/7A+zwUkcvwUfNNLj++0Hgn77ZbyeZ+Av5vsgYkQBA7eaj9ftJZv2iMQpEAQAD
WwbWbjHR+mMUCDraJMlOVQy+/PsppqMpEPkSwXffeEX/6BT7Wj0tqCrDQvLGkUjDz0zxTxotXdBx
RqY651YXroeirhzCl4yfDP9+9CAQ/knQE01kMOqXGjASygQ20TzaQRfv9LIsXUPM559UacsE8fsi
bflJvn8QXuLv1WYlIjSA8zyITjRrHliOWHZ3c2ZkG5WIZOe79/0H48y/jNW/PRqJ9hIvH0yprzNA
eWjGRvPRWi3wt2UbPm+QQ6OcVFziW37yaH9RnX19tC8F6ARrrqU9GqFBH5IX2Y12+i3gQ8Sidze1
Pa1ufkYu/zpH5QExFCMWoapGbrZcld+/mIpfD0ZWgwZgEIFxbRof4v7XXcHfSqP+/UMw7P7zQ3AA
EwoT8zOFOsOIQaS3fknT8z9/nzSJf0Q0gTIKnC+vnBAajRnB7GDKPbgKBPYm2KX7RW2SeELMEu4n
V+FfNJ28ct8/oPnlxzLTTMhjyBU8oPQNFJ4P71AEOCRsBXR3Jt8pP+Mq/kU89+0x0clT1epQIr8q
88PWT1O5wcPlCBsML0T57rhGXNNp6HsRzx5kD0ao2/3kHfxmofrykfumatJlNhykeHy5efjabEyl
tQRGOZIn8eKm6naEamRPoNjLtaw9az/RX8Ik/8vHnFsVxbaCTncx2n95Q2OjEoCasneN4JGRSKNs
wlS7MvNMxs3YnrMIW2+sDxeAVZ0zxuF+aAvd7sSKaL+emKTcYpLtwyhFVGiat5BEp402CA9hAZYp
hrcKICp0QpDP+74H5trDYA9VPfDadNyYHf7kbNQx5PRsC5X0TQkYslA8m14SDOI2ygDFq1PijqKx
L1gBcVYXV2Y7nhu4sp5Q4Ir3iQ9SYxQEplxKTjABmO5xXnl6Vn2qM++ivticg6p0Gp09aYFswQjv
srl67qSI514OwraBsTYumt2uP1pZf2X4rQL0irm4mkbaNk18A9gHgFtBRtuQyOCrq0H1cG/UHtPJ
c9TjeZoZcUxV/GkNY86eVWCYXhmsBATRSTXNjYfylqnSXdhGeyYIYLFYXPBx+szkhljO0MSnHXfd
SvPRaaqN8T7i09dLIqEnBu2DWd5ojIHNJDnUPvExgsBympkOaegTqgKgMHf5yBBzsKRHNaypJIeT
GMuynSpS4UaK79u90RyMwnqyJBAqkxKeRkjHYKNQHsiBtZU7gTlPkcH49PNjJxmQqS3p0ObqvOn0
9gAPsGFjPO4jaDGuT5fCJDPDeKQ0gdsA6dU6gQmwHyZrtgH3gpW6Mt+xaGBMRz3hkdLEVgff151c
VJ09BS0GfyywbYQLTes68EvTaxvXBpmL1pNoDlfFVC5oGO3TaPWzHyPnahTGd0XdM1sRW42VB7nP
fkLWnEhofUra9diYH4JBtLPfaEjyxPw9meOnWlIQk6l150pW/ilM1OqBSMh0HOGIbTsNK9jEazq3
oivNvb4lT9wDg4KzOJWu4ZJa9sBaPqYgFPr8EtNK6bw5oQKnpAvEo0U0USOY14YiblNuvc1IDlkm
Y/Stpisji/bSDAHGmmenFuR2zcJyXemAHQxBuqmmCImaPqLlMEudzAcK96ohs1NUwd+GmskMEVKM
PreKI4SdwJR0BFidtycpkR7QSa7SVryv2vlDC7sVid8Yfo2rmAEe5pu5eTECkHhTjagovZulGiZ2
G12HUnlIg8TfS1W6TnJs9bHEtD+22l3VDdcwrJ+qoV3FRb+Pk+RmEM3yOtLzbu0P/r4lsc5BoW7t
y6VD6fJAh2FVjB8QfdekcB76oDlH4ROVyehWIu9ukSL9MLg4ZnV8n3S9OVe6dEQJABZ3mPSzqvu5
14nxRmciWGZR+GANSrw2mrQ+WGax0LzitRo2VxQkjOQ4ar0Jopwdt8OuLJvHoejZk3C/1BN1M2Qt
cWSVQOB0KcmE4iSBF/UNqV2M1/sgPcE2fghq5SnqAgLp9HUmkffoT3ul7jZ9AXdjAs4l5P2lksOb
3hwvQZEDtPIHcNpxrkK+qkcuxTFXwd0pdXNF1HBgS8lILHaTMoiU5E85XVSJsnoXxdmNnNCIWnza
fWvOuZLIoVc1K16JbYl5PUFEqFftY6ZpjkXQItFbbhuyLcpr3lBJ7T6SITjonfjaDhKDVBJA4tC6
wcdNw2cWpaeNlhvI1ZMkyEcoBOfQ6IIVxMl3PieXNGYMb1p04smjZVSrPiqXnFfELwlDTiW4Ja3y
rOt0nyX3pKq0GgAUMcKq2oyPQg3arhFyu56SzzQVvNmSsm3ZYcCzytwzRvNkRd3ttOTKdTCdyaMz
dnVj8vZI8larmkNU69dmm126mSVL1VgoYNpwJ1WGsetzBi4TIL6qZGpamw9loz9KZUxbH5PzmJvG
ll9bJ7CUDy0V7Z6nplfGi1mLOc5NMyBH0UjWajBitvbnD1LULiYNeBdahxqDol3FwQdwX8In9QIb
q7akF5qsLEE9GISLyfH4IjbcqwBTrHJTvxWK6oCjySv1dJfo6VMTaNtqSL1+aO9bUGop8bRVtciP
IkL6ZDEktT7ajpU63w1y9CwP4VXZ4OX3W0bb8fiMUdiEJgUse6gz82aQwhYmIeQ/5luZU7TjeyQD
eAkLntMMbtEMB1zpxQkH2FvPRnxFkWA6hRI8DaNwPQIGX7Z+D3rS3YayEXGxIeuRkD9Kan0hCGhb
B/L73GCvVopXlg7HsS0eTLVl3h7dQO5wu5As9lJ76g0DD2txRfYvMzWsvKU1f8r6fa7G18RPYEdA
RZj5BZxMpi9zjmLLMkukuXGD9gZhlVAWJKT2BzUV3lmEvZgW6NJWNR6LKfg0G3SyXYWM1fit8fnP
boZ/oy1ZNFh/3wpvPtImyv9/dPLL9/nXPFdHlYEyHGk7u/mlafrXPBc+L6hFGilNJueBZuGPLli0
dAp3tPAq2fGI4f/VCYN0AnlrEnMGpheosPFP+Lxf+xEcYLS/kiLxFHRqy2Xa+52zh5IpHhd4Obv1
ez85R3ABop/6zH72IF+q1zSJQwEXIol65AYF70rPh51b6HfvxA+aU/kvyX7Lz8LIHBQpkdy/xq98
/7NEsRiPelRLdsV8p9TuIlCerSxyByzMNafmzpo38SJI7JhiQtxg3Mr+I18lSbaWCm6OoJa2lfIw
5eAFeuHZ14U9WLNDZapn01TWSpyf81gFNTBIqN52Rn7b+TfpoBNjO0IbDLM7Q89Tt0/wOIbxW5+Y
27GRVkqD4xsyf4yS3rgqp4coOrbW3RzfGB3Bvayac0vdqOOlz26j4TOXyEklKlYmumHRg+LAS8V9
CxZo0K+y6SHryVwpDw3ozF7bq8ZB9HcdRS2LawrbYGWo/iqfilMzBOtwpB0r1fUM6G1GTzCo1qrI
GPjJrkp/1jQ+7FXxDibPcjJSAjDArmv/NNeEOxpB2O8XYw1zeKVHItFstA7+olHVJ13papuxYXIM
h6n0+jrZhSVYCJnc71oQX6i5QC6Ab0ikt6ZTTsLMDdW4bqoz4g50zBzJb4BmWDbe5DE/bKxZB2GS
9y2qCD1XNqUuHJVe3qc+iuaZk07uPD/PUlayMxLVaSNqKHyz9LhsNAdlvOoL69CqnI9ttWljQnPz
4FpgaJ6n7aHy9VddmKlNoIWOxs4CLDAnoBLSp5xeuG2mu7qrUF72g9c0+V1tmPgW+pl1ab1us+Zc
VoHFpHx4q5vai9rWVfKKlPT0MyY3ioVjsM/GcDtM1Y6YzKNgYlXDzBn4pCgX3VVCrZiIr830YVrm
dcia2NANEjDR3VbmJc9qfQWr9WOagm2aQ5/uE2IluIRj1UJcQM7dGD7nsDLV/jOZYidlRG721a5D
WGlVF7G0QDlGNoUO71PAagJlPiQlQZnXOuPUPNknDeQNAT5sLPd21qrrtML7+JKIWD8iwh8N6WL6
MGe6bc1UQq7NvVkigiYNZeqmjW4e24hw6W00JW8zlUynHfr5hfMY2Cy6UfVnDfZyO/i+wV4+xwja
8EDzO8P4pkT77p5U6GqadGIvMfcR7QDNK9FxyprC13Np9+zIcewb49cW+3/FmbWs6P7+zHKb1/ij
Dv7dAhKwgbl8k18PLBNkIC5PS8PIpHzbGP5+YJlLHhXzXJ0TiTGBbjBt/P3Awr1FsCo2JJaNisZ3
+P7AkmWRBeQ3OSjTYPOfHFisOr9cHggQeWRVlPkNa9CvNvxKbAotoEi2JzOIj5bcBZspk2HZCJXy
rLTE/lo6qGZBIuW+15yM/c4EKneIum1FrEtRJ5eiJd5bgZJMLdvnw0dbRaw0mAvoA7E9kVPr0rlv
KZ9NGa50uCYOjzVe6JGJly8KR1fLqaIRpAv9dEUICg4NsV5XJgVnN6NRVHLxjeCW/CEqAXBJasq8
r8zMc5sKxaqLcyZFCvNafxDiw5Rq5iqdoYcPHVjU0TIHVxdxtRL9zkjeOBqxeKgrMDxZ19JUNOOu
5q4eWCX0VOTuZazg75I3bTE/5xqLsrbUc1ft2rUZKDelpG8b9IejD9KkDbXMMdOBgF0lO8hDFuHo
Uh2BkHiFeKVEN7v9WFa6EytIxKXpwfexKzezeu6rgIhw+XkoGeDog9uVKAInESeRBYyX7KhLrGSf
bEmTbTJ1+c0448XSVeFGlalNw0ZNXLRuyFiWwYAemzyVLgGYN7tkS7ldAAArGpX9YIWuoAhrmLkk
Iw8nUodcfRJTdD+Kl3TmRx/N+5ZzUZdnVw3ofY0CoJA27rNO2sWlhn2t0M96P0iXnjwbQTMKZ9aM
J1FOMIMFC0dYzY5zYxTPgpnKu2AujDVpyT2eFuVkzsVTACAZSpOAmN5PCLY2nuemyt18Rkgi6ui0
BB9OAbM2GnqflOZR1K7TbBruBf45T3J/FyQ59EaZvJ8Aa54d0R6aVduSfKWcAy3HfBNGjlTo2t70
JeWqUoYN2JRzp34KcPuLKuk90Rp38QC6JTCq6MFsJH3HpTLufHKhnusgtPn4GihZs6tZTV/SYeCq
lCtrHdfVqRu7g1ZoL8Q9wSofW82eqvB9UljGx7X+7Av9a6s07XWVJxRkZj8/+J0g4htXzNvCEGuP
6xrIkzEQEiaZ1tXUKgtEajx2quaNQXO9BCT1ZnUWAkatc7KWEs0t9W47KMMO9dd+zLpzkljXYpxc
VU27FchfAg+xjmQ4B+l8wKruWCLwGa0edVtOo7u2nr20zLZxmDzojfiaWdpjaC6B88wMS98xcZcF
g+ro4nBk2XTW/eBJ74J7jXqgJ2CgFdKLkeuwcPWgeLVCfG/IUFGDhgVGJz+4KzNQzokS3AmqulX7
8BzGkPNUIw7XAaXk2Vj25VHR39KsCbY2ZPI+J9fUSYFku52inWsd8DLwpLmvKaSKaTcKhNPHfm4d
iNBzqglwkpHuupmgylywUwxZgUZRoihnyZAZIA7SRhCZmghULlURbCfB+IimCK+ZkeV2E7ZOXSBF
931YzlaFUbKagsNUJe+DBbMgj27LzHrNZuSFTSRd/ClwZSu6lglGmhO+PxPO9jAbaYMELuZK77YF
oXWpCHUFDtlaLadqlSbyofPDq1mMP83cPCFVtVVTcIqm2anoGPw6X4jC6vtAXVY03Vorimf0sDWm
rcyR4RvXIoDErkZx2GFLyz0rxpTZvEVScBJIgCpj7RYd6ikfM8Gms71TRrS3JiDKqrsroKlThqt6
/tl16b2R91v4UtsCKe+kS66VMHVuIxGSdaQhF+xQoSa2nDNr8we4gbVUtZvYCBTs/xGf7HZkTJRb
cbRvBS05Gro+v3x3Sv6gn/gLHGMRumtYiBfIEEI98cv+TiQUZOpzEE4jZF1bTbnXTqmFYYYcxUcM
Di9mJzSIzNXIHhprWimj0WzreiQbzmD+1qvLX2jlR9VMXlNjfFVDPkg/eY7Lc/i+VFpyUmEvIMtn
zYPE88tzNAtuDX3JYn4pleotgdc7bGnr6lyuq5/Eqvx1+bc8FhlFpsjK1hCXbe737VWiTbSpWo6f
iuXfkvwU3yzLP9HL3fD6N2zK/4Z6jNiy795F56V9+T8feRu10/El+/jv//Je8v/7P9Ra3760ff/v
//p18vDtb/1egLEAWjRcQJtVETPNH/UX9Q77Lsuk9V90Xrzdf9RfeFrQhunsZaH6LByc31fn2i+K
YnEx0xLj3JDUf0Z6Fn9Qf1H64dGh/DLgDH65DkTR17BrhFxzEidMGPgIkPD00iKAQrP6wu0i2aE0
W2f+uC61at+OcGVDbiqdaqEkrIyntvVv8h6RbLNnVulGSXalj+Z6zgPItmq4NsNiLTXWPqO1TfPa
NQvpJPn9nUEjZ6b5zWwm4yqs6YWM6HnSQo79ubqLaoHUSqHfdilS3jp3enUEFigGnpVXm6bNL30n
QPY0KdnAEiutjB1TNO1Og4CjRMN7r4Z2/v/IO5PkyLEsy26lNgAX9I1ISQ3QaE9S2TcTCI1mhr7v
saBcQ81zY3VAd08n1ehkeOaoJCQiJDzCzPgNqgD+++/de+78M0Sm3PEKZqjmmrFylyf5nSYMK0UO
3dygx6cpdhC2Nw3HQ2RJ3bZVqBeKVL9O9Hk9JEnndKPyJOZECyeardff1YiI4SpV3VYjZVAw10Is
DmD2ZrZX1VjP5fRISqQbdbwzp9FkzNHftzSg19WcNI4wG/M2Uxf5fK9PXqlN7C5RMVwHAvT9PJkm
d56M+5EgVqh+7JuJb+W4ZuhaD6P2UlphuwJKfJ7Qx/5i8Lu0h355/yBA1bgP0FMsbaq37wR4gAws
g7RyjKG2zfJOa7ZjJhEtVMHBy73X5+QfvRPOope6aIqf7f9e/thLUU51xGf9mlD11/+6KH/k1239
40d79lye/s53f7D5P6+/DNdkeVDf/Q/v9Qm97H7U09WPpkt/X+SP3/mv/uIfz/nNVPLoP3/PIvir
Db2al5bH5t07YLHRLZ/f35/kds8ZQOdvXdB+dpj78+f8/i6xfrMkvnOLBp+CWBjr3Z8vE+s3pDlI
b5adTcGwp/HG+PNlQjoYiXT80u+/8PYwZ/zGy1/lxLhIQPgd/4jSsdwe724f1DySIosL8APdxemr
JEhHnzBbhr9lHt1rfbaRtegZO9SuMb/qKvxypy5LkZPGvcpNiZXw/Z2KklTpFRju0A9VXPJ3sfbg
h+tyvJjMxzdfykeFw6/Cn/dLLX+VN/0LqxcrNVqWAkEOlGbboZxWGA1hh2ZsgeH1qyTz04YJ3RLk
OJK8tD2XDvPy628WTIWK1n6FRci4brfmEaPRhbhRr/4bl6XpksZniOLily9rzEMjBN2FEWkVb+cV
0fCrZB2sGTasJ2i2UH83n68o/1LdLNe1tMYNmbsYt+b766qFphiHgFGeuh7unuYDGajV+Zm1CnYv
qd3eNTfSnfAzcGBeg076fO0PVB4o1FQR0RlKbJI1l572m880CntElQ3Bw/QZEfNOHkRQ8qbr1B2x
3XvAUm3B/ep1+oGOZlmVXVXmP9oveyuh0hMWrHFAk4F5Zauv8WfA5pjGc/N69NRN7ny15AfPhWmi
5JY1rnNJlX1/nZ2fKJwsX/N1W5Dq7FyPVWJ4Uh+vdb3cfvGpLrXByQPPu4hxiG5pJJ6/pou++VTH
BIZToRTLN9pusx0+RGexxKr7P/p5f6uzkl+3npOlaCKaSw1FNWSe8gcHpPSmb/q9U4lUEPRgMu6U
UI68rDNNexCY3OUxw1BVRN3SQcRP8Tdk+B+HutnVXSQ+dj4dzrJ3FTmLbaWHKu9breqRRnZVj0w3
014sXMMggSyaqoqTe3qXiNicsMHyKNYzGaldeF61zVZoGYMH8PhzQEG24jexp1Szta4llT1aGKK7
IRMJGlW7p06ZB2+u/ItCriDbNtW2kWOSnLL2qivpOhC+tg7yYY3/9kLocWSJachi0jfJCu/EYsjs
mZgFjmB3tUY+HVp2C6FKoc3E6jHmyC0ZtUQRrroWXomSUq/g4pPi4iUrzIdRpgKqUlx/cbOeIa8T
jqYegip/QLlzliypTAyRwo2mAz+nbSXWhBBz/nCCDENOMwmJO0mKv+61BJhNBJNiKiNIHQYW60hX
O5sFpGXWAheXg4ZtWf2xjpob1O0QJvrhWgzm3VjP9Gs44A41KQbJdLZEZWfK/GSpnWGTYM9AnU49
oVj+fG1JyI7oPT4xMNhysE4v87pac6zNz6RxXjEJ2vcZ0HuZnluOuMUfDHrlshEUt0akwPafBXsq
G1xPebDtylx0hWQCVRILdyCkZpJzCpIMNA23qs8wVxK01A76+GeZRls62OvQ1JSzPgJdLAt7on3O
sznyiG267lRy4hyylLWzOtb9i6zPb0OdiX6XQ1nQTG4vREHaXK0yqe0eIl3DQ2wEhN2phFSTiUFT
ICGnqqK7MnUjxG5Vv8Dp3aOW8RU3kAyK1KaZPRRWyQs0XLIeIf5iO+3lfL7QwV/Qk9P4PpsahvJy
QDZXM68CjM1TT5ifQfS6LXWdQuAhzQK6VVEBv2kSqv7CLLJhk2VjgwvSnCl3x3Bsz+U56K47nJdO
Zurku0lC3iErmv2f0iB2G3ZebVHwa0RR51KoOXE9qpvRrFZWoh/kfJwIyByIovStVc+fpKx9WhD5
VcIbPRQI4hPNxtMmJh/hlJPX1Gg4jhV1JQwCvB9R5d6WdJpJIq1VJyuJf+jzESdnNm1KcpzBXEff
O2Rqr++sf1R1/v9YTy5NfZNq7+/ryevnrPnP//tZLfnnz/i9lpRE0A4K82pNEgkZEpk8/znJFhF0
k9Vtcfw0+Yeld/BnLQnaQaRLz9F0OdNSNL49mLLZLbMGtI2ASP/ZYOAXtINKBhUvelYhBYkX/smO
PQAHMAjrWfaW8WDtiQOA+Da4zTEDDvXmc/qoxPulcD1Z67SaLJsmyBTWWhimfX1h3YcuchK2smzl
EF9KIvsXaugPL4+Nk2M34NRfA4961JZyP7KzpNvsqlz5W9XO7eIm3zHy++JUt0D93m/TXN7btU4q
WHzZkWgKrCXkTDTqW2Egi8w41zrkpsF61gU7VCfQ+tEXCy9f0bs9e1lXo1mBiw3Z8tLfeFt0NaVe
iFPPukrSOwqQKByzAf3zz789mafg02WWKuVNFSJPVdotlhLHIJtNLX/WEvqHUXLGAYSGFKyYlDs0
1e0xgArMKzvgKNsFVxKi10i50sqDBZzXj286xh7yfpITzM5Q3pjKfP4XffUhfPZ5nEiN85n+ZCEP
lIMcGpQE0HzopQurSdlPqbKue9UtR0zFTEiyNCLhc4cp253IMCyRLYkMfEkMCMjf0lCIBe2G7rI9
YjbDYmsbVe6SocF/n4cd2DuhuGoswVZViLVhD7DwqYhLGw/D7ecX9cvp6OQ7PnlM9VzoAmO5pjC5
tcIL2vmf//ylYP3sMzu5d7Mqweot8PMl8zlXVfLuQMgV2aq0kDQjbwiG4ezzFYlr/2hNjkSiwQuS
d+PJmnUZ1egmkWe3yD0CQnICAjptYAADM6DklmSfEToVujGcfG3v7zFYOk1XbYqEw0QiRZ7WEq0b
Zps2bdwqibj3MTrU56kKHFu/tiBbtXJ51hX5Rm76/UwR0oq7LEl31bj4mH+OwTEMCMIs66uwBD0W
GQoRZUs0kRpeqZkhYnoToYJJPQCVuXgyjWmXC+EdMuzbMMoQFBP8mRX6RgTNlCbMTqoe1EASfhvb
vIZRaZzlUrK3IgX6fU3DbibfkHGFFCBv6di7x3RcdZGxDSt4eHiqkap0FRer9Y5BdSUl/llDpGNL
UpW+SyIBzYZX4jYrp1utZ3Azr/r2SKBWHAAtC4FeIFmYyAmeOoIozXblT3eF9DyFKHP0Dq05utky
tc4i0slMtN65Xq1npStdAthuekgxjSyvkpkY08iW0+lBnckHUoDvGcJZLgz2XN0lYbEKZ32rcdTK
Klz7JZ8N4giPqg+LIXpxtHJPFgfdTlyZ47leX0oEkKb+uRwTgyXQA8TOJki8pUC21GVd2Wo4bkUz
xu1pXKpkV0bgKeX+GFjkLqg4TkNyYOSNhrC3PAYULGbxkPaJS9CBYwJV9Cf9vDTwpGcRE2D5XE2o
qTPwdPOzht4Vf5tBMHknCevClDYi1LQcZcnUHnw2ogpRVU6CXIH5P/WhbkWrVrsbG7SkGB1NwCNd
UuzVDqqhxo2o7vwRtF8Bn3fqbSvjVE+N3sy6K5jPrXps+nCHM5NXoOZp0oa18/gYNpsiHY7LB8XA
fytr7K6k0hI4ta2aF0AzTj4ywpw5LygyWlWGl1ehHr+ok3GkUFdtsLCwPspxtFMtFxh7UvYH9Sys
DTqfgZi1BzBDPwg8aTyhwGbeXXRWsCkG7byJK8OtS1HfGVZk4e9gREkEGQJ7P06dLlJIqKm7S2vW
rvQ59rJRuTLrGPSb8DhI6nligY5sTAAe1l1jwCgw5k2lacduMGAk3FeiuG0FCbTgxLxYTJ7yCUqe
MY4To3W8+yPPl1kgIEvV51Yc73Ql4P5T6usoJcIps0piFLLF0VrHNzlpb75EAEEwnM+yvpmqAZE5
uvaxXjM+RZFkgrkv4m1c3yPqt3VpKyNGh37lqsI+gGBhtcKTafLBQ7PZ0w7eJIl2FuXKTtDVlzkM
dx3ZNgAAVnTvHmnLXqcFvYG2utMNyUmjYOuXxU0slJtuzM56mEIRG1eTPHVov2nNW9GzHu+ZjGOf
rrdpAS1Zjx6kobyIYiTJ0lL0A/YZecYrcE/V2ED0oKFsxAUe59somL0Re0etJtusnG4io34og3RX
aOFNS/MeY3VBL9iIq8vPX7Mf1VwwnqGPLCQw3rLvd23VDPWMUTUbR1cS+nZEV3mpDNNKIMDo85Ve
2xCnewjyyqWWBWGGcOX9UvJcxJ010FDjX57qSAS4OslIbAGjPldxysuCd6lpf5kV8NHeSG9SE0ES
spuc7iMKSSOKHi6NPFyyIcm5jXghD8jSNah1SzJWkd9oo7w3kYnpabA3tPyOA/BTJk4Xn38EH/1N
TBwOdJNFFD2vhqQ3JVLbN3VG8B3F9GxtFKabtTV88X1+tGkCrlBpNWuMWF97YW+WIDLCICRLoe2R
LG9eMiSAm6Iu06MvqvVf+4iUHPAA6V3SAMb3eVJGVZFF1gITF2fEeuHMtSvBaAzdhe1l97bOTuum
5wgE3K/ba7/kTyynkrdrn5Q7QxNIyiDMBNUnO3dF6mC5VdzZtlfpSj8Cmqxqt4J16sDO/zL84sMv
8c11n5QlsTknPSEfzNSm6wwsmd5+UWv92q98vTqTMz0hEgwETwp2k3dqW8Z44QYr3Rcijr+INi0Y
W6W/HYyfqabaiDSAhB195UaQLTsMxS9uow+redy1PK/4jFUGnO8f1qYZ/UyK6dQWCibUWt52Art5
4gg173lyM1oQX0l0yOKXkrp+iO+saZPp36nfreb7VHDAARgg6ldVBZ2ouyiNfR9+//xp+vBAZUkG
LBhuP5RwJ3eB2uRqQt4ahfwwfB+Sl1ZUbDrMAFiZfWBw6aujgtJRbf0vOq4fVcNvFz65BWRqijw3
WTihmSdIP6by3OiHnZT/LFBR8LJdf36ly887fXO+Xe/kJQ0zK8L2xtGKOawXxWdN9dC3VyJBbYL2
xc0nf3Ftp1982VliwqXRorfnVXic3WZNBKLlTRcmDkZa9KSZurAZbGGre7xhbM1ObNf9d5KOLq/C
v28QUc19+8//SL7qEC0/5I8OEUHUbF06ushFjKCJfGX/Bf+EBYBCVMHzbmjvHP/ab2x10jJuJKWM
7Z175i/pAj+DIxX7sIzqgVvgddL7VwwF89u/nQn8juF/e3eyqZpLLABdFJZi3vr+VQFsSmgUGXou
uR63SZRhlMs3GYDoKOQ2UtM0vPBFLfSGCYdbr/XPphDtxYBE66nwDLV7pBnhWHQFRiPGWHvshd4V
oATrAfR2E/YY9ZOq+Y6vTzcWRiOl3pkWda/fGEjzsSWa42qIzAsAgcl8gD2F7dUYMzeMiwMktVXd
kOeqyEephOqnqON63jQaLjcpyly1mZnuj8+51u3iAMF25iStYgvDvdoHPytFzReIHThjNK41bJ0+
C0XPSpcMXrDbFmHzS5mOf7Axj8ISYt9O9woINRoxxKbKwGCEqwaHGwrKBWSe7FK6AXHb2DECtTz7
zjTF7gzNTfHXKjQcGvgk6NJm3YcYB4FzCGgLa06uX8AChUEM1Jv/q4RCM2jyQbeucvDksv+zbucb
CQuoKiKKrUa7V7K9zLDUV2V3lL81Pmm3EtTvqieih0ENMrBpUGtHEy5KKP7VT9r5XjBdjqnkGrPq
qfOusbDxJU27YqD3yt5Z+QThSuK8KfTsaRoJfghINW53WdVsUg3rFYJIIrbTIcbO3NhiIB64cd0s
rZHQAybmrNEuPZGKMkEwzioRMLOGmUyqPI5gdkJ53AyPkcVvqTlnM9wxYJdnII7k4nqIUv7UKmvp
ETXxPlI8VSUIArV+QM098tHLSulYAu1rq9gFQJpb2Di5dQzSGP1Maas+KMLhuUiijQKkxcwEGw6X
06G3VPXYLXOK84YWD07wyZicLpVtSZ7dLCZgS+68KvXJ/4WEj8tXa9Zppjs1AhdVfEoX1hzsNTPI
dmN6q+OFoVh3cfWi9BT5BgDUG+NRyvYJVv5RB4r/YEZQlAZSI4CEzF1yYFhCGOV4CEAN9UWqkCH3
XJra0YiDPTMpaN+pO6M80VEXSrN+Js7tdaglSKzXffZUM7WIyucSIlQABRSz3b7WwQGO6XmuZQ7n
DmqydFWg7u6VyW3xCWMWGW+jzlj5WXIezxe+vtLSHUMNR0HqqFkl2EONCz62wy1CGtjmph0rAPgN
5aYEe55kqAv1rdWtu1yht5HcGfQrkmq3GEUV/TEF+xrs5aEkrvRb1DNAzy5IHQd0GmQ/9D7/OQQy
XNDc35qd73RyvM0tbMTEnqrg1gVxXyaNnRp8hHRH61mCTxnYOgpR61avxVU63s+9dPDl+hympS1M
Syn91GDW0xXRrfEFxcJ4HqTGuaIjBFXwiKsMtgP5mo5eCRqQ8zcZwimVP16tbafPL0O6/MbczqEf
pWV9KOp2p4XtwyzKm1Cl8Cr1tTlG11GHUHo6EGr61EbFqm07N5ThNwb+Hoe7ExXFdyWDgNyVu7DJ
kPCAkjcxaasl9u97VKGGOqxpd91rASzyMpocYzG+5mBTwitj+DmSUppa13F1DTOW1HFhhEZ3n9b7
TNoMIDPj6kKuihcznL9Rom0UCkGk6Be+1d0R4LseZ+O5THzHjJRtEBkcPBkGSynJDlFxHkbJ8oe9
drYAWRVXMl8okULkYhSeLDNcUgvDM5gjZr50FojiDaYAXjTSeVD4j35lrZRgfgx7i84sLyJUV3Mf
rBQaFjGx6+bEUH0sb4xs5Cmad9iYz1vStwcDkmQiHmqtvUL66fj+dBmG6VlWmpsyQq+tV8dZN1tP
Uno4ZeYRxkJDyTH6zT4fVn28AzEIxClsz4e4uVBiaUMLxH+YQBx3C+vYQtB+HfYNI8y5Iom4bFI7
BY48+9U691097xvalg3zL5LQ1fGxDsvHrA6/9wtjuUXCY5cVVaMsgqWajeGQmc9DVfwU8oNRHIfp
R4z9KxxVWyXFV0sh77ah25NRWfvNeZrgUKC14oliMhBimn8bJXa5KJ4qUhsE7qB6aYB7izzbiKMz
NQChJluOqr9IdcotnRru1AROA7Ntamg++FJvo55YpQ3A1FG4lZLWvDJloglSpN3Kyhq/VQpZAsmD
nx4U7cGqbgX/2pInSGo3Y3ycu9Ye57VUPglTvs1yYdWalTMb6iGaAPBbqldV5NFlV22YOUh7tmP9
MMKeNQBVGorqFsmTlkKVlb0he+Qgi1PrLhBr/iSe9OxKF0hpkXIa2Yk78l6Y9Z7uUuf2fuUIIVTp
3DwvzHlXhQKJwH68avtq3WjPBV06QYnWVRDeGsHPoFB2ioIluzWsy7DASKUHXm5Faz811sbYOiJ+
KtrC55GfbdtEB1spbQWTxm1WQyCO8ak3yPKseJ+xYdXg0BTagmIabSKamUZubsl654uykAcNOo4w
7Vycy20+Bdctv3luIXZxWJiVCC84Dwuixazyr0qfD9mCI6f30k8xU9AczxvwmEwoMnzQucUQvKDP
FkkpGz+o6xaCVtnrFn3cu4xtV09DLyB1ofcTzCHdGRFyTp8BtMaJ3vr5sVzSXEgez1l4CGqvgIYH
2JMeXAv17koqOwAggS3L5T4lcEDvYfKW2BCy+y589C0QLLXxXehpwVWlU/S9O4ClGBVtHUmI03UT
s13upbKPvT47QMLwUjaOjNrJYjxex+WhGF6SZD4Txdadi8tU0r0Mw6QWnJU4yGdFXmHPvEJ47429
sklkBfZpsc6zEZe4JToNMF6JoNY8KM7CkO0qezSkmlNIzWYZSiRD1OumqEg5qtYcWC60NnFrUcsd
WLhwu4sGNGyDiLq9NEXlbpiSb5oareu4/aLP8otMBTuVSHyWwdHVAveonZSkKQ1ghc7W9Npq0lYu
gzY788bNy+jUzxAQvdz5CnO0MP7fHdJe15Q1Zq8qx3bGxO/L4KzoolSZ1AksvQKtB6yr71okG/0w
c+eH4fReuA936lW61m78zFa0L6Z8Xyx/em7LMsDRcI4nJyYOabZ8xnBfBestE7z3hT6f6l9XaJ1M
+PoEDsS4XOHgoNx6lO6TW9UVV4qH4+RfmJcup9rPllsGjm9aWZXpTyPmelCp6+xch4pFw7VHV/G6
5LQP1+PFHVj3lf/FJ/mLJn/5JpFhEj6mSkxNlZPjfZlEsTUXEdWdjh2sh9fL467Wl218PbA5zcMz
DqoYVrki3ZUMEd+cBo+/X+D/yrvsWER526BUP23hvS5PnYJ5m/oYnen7627a0mI2FYO53ansZG56
0W4YQ9gex4oVIISvdXkf3ruY32Ev8W/05yedlDESkqJt0FVO4bQ3gs4TrJzSO92mzHLTAVZzCZ5a
t6A+KBtZkDaNzDOdO4Z0Jot7zbqOiLqti3JbhhTeOo+bxEuweTLngDDpH59/QB/d6Xj4l/OwohM4
cdJHLuLU0KvlLyvnP5pwU2Fk+XwB6Zfu1+tX8GaJk6+gEAwpazMCLTh0k8slj9d1N3zX0fPUxotV
LxExK3kSvbbcCUW375WfQvjNmoxs4bc6PsiY5VhzISrTyshLR0mTrWnMZ2wJdiaTnwKCQ8i6Qy20
u4SiF4+PO0Y3fnVeCalXxIWHfTxhFDhFP0ZEPRqmNWPSVzqjBTkJYOFIa4XKnr+kK86Ga6QGB0w2
fj9c8Wpu8nllEEgvTwTidJxM+PGGLPwIQtEVe+EyA7TRoA8bLil1KrWA4bl8e/BEIIwX8R1YV1Vc
ZWW+0Soq2vZJm+t1OGRuPd/H0o0qn2WKZIsm2qr+ex4+DNymEocPlEmuyGywg3o6dYjVc9nTfcAh
xBh11VrJyaqX2AKIbmhtpHIbINrulArwTh4iEosy/cqv6k3jI/nomEUW5ogrRimumN89oNJfTagJ
sxZT5ohdftH43dTmHWDRfdD9iBoakDhKU0Ok3LxraApr2aHRkpprttaNdfP5TXI6ODm9RU56ctU8
AcU34caITD4VHQ5rd6HT/ZNkYfP5Sh/e76DgDLRHC9riZDMTK2VkIMhKqU8YEqrd5OnzBaQPVkC4
yaO/OGREST65FmnMq1HIzKWLHzpJAYQpAOklBT9LZVsUTETFBjkgzv2YDkOhriXw9XUhuJnpfzEk
Ou108qm+EvYk2lnYoU6Rd3oK+xihN+dv8zqXvunlTScqzqwfqfP+G6/5d2udfK5Va0E2bZUJvN7E
PIrRAcKCLf2TTb3mEPj6Gf87CN4WO8In/czV8/jji2bm60/4o5kp/7YYADUL3ih3HD7NN81MIsMs
CjZFxbXwat36U+6m/aYymmRASY+RcdMywvurmUlMrYbdApIfnSi4BifNy8+amR/svWwqGvNwbj0J
zd3JRogoMuVkT6iM2+16N9g0a98tN4CFz6gGVvHOcOUv7vhfMYSvO/2bNU/2s1zze3IRMyq3uXox
ItFLhh4Z7ESwjFFdIpd/DMt5V0aLKoEgu2hV9Bi/iQwrKrHDDx4d2ok2Yi/GQNem6XYw2X4ypbyX
mJAgTCEcJAlIPozm+JuSFKhRxYq2nLwROoIsff0Rn5XUCm4afoexgjZ3J7X6ppJog+bRwmPxWQZC
F6dUIu5WZtQesJ1vejnaFa0Fc2R+bpqFu5yJElqAgWADEiI7VOBJVqHbQxYFhrpzFKo/Gx4H3VwJ
M+pYWO40D5DOxpc6qtZ6E13UXXZPINuxUefzYiHPyRLWLuqWVRiFd5EWX0qp4uZlf0FGz3HJd8xa
ZY32yfbralulwkKJYvK4JcfDjWGRS8llHLMj9wNZCCmUcqRaxCLOZ/zTTgGf5g9oDWKcVWiPN20p
YKUb9bvRSG+jfrxrOqJU0nRnPsOi9Hu3NAbHKsMVOvTtjPsNi67aYawv0Ukoni7cl5PkRGxNInkw
oo6TFX/2oQLXOKrSfUZQ0zhU23kEAMdhTWrk1VDeDbnhyVENCG3ctW15ZYaeFBHZ3ndkqxfso206
46nbqyTElUekH+Tyrcbm3OR8b62L8Cj14Hb0xobg4+i8LiMLHUV3ACE9R5wcl5O+Qa6MV/XwXkr/
fIJOCGuShhOlhMxJUNtJ9bSN+6t8SQiRhW4FQARCX3IAW0JUneXNfuSK9EGSkNwY+TqcubGGlxBg
uyT4h2Ts14kk3fR4GzSBwMe6XbdjC/pSO1YZfaWxAtNDNOcOlQsCu31ASuE8UOHq2HmlzPR6k9bz
Zd9rGxFaQQb8xkgQc4gJ7YZQxfTTqJcZLmd5Gm7Snh6Div6MHKiUeKLcpCcMaSXOtRc5wAog1tNe
TiF6kt4ZLJDAkq5huh81aKIgZhT6+BqtsgmbgAnMhXP9Lsg0Ok2WK5mZ1wizFxfVprbQt9Htsybz
p9J2d5KP/J4nw9e1tal4VVfvqwT+A4YArX8w2uCQdsPB4p4vlGrTCxZ/46txketXq7Qm3bGIvWG8
TvvZ65L4NhaBHpnjZu6ztRGqC12Sslk+E5g/BDJGfuiyow+RjaIycCJdkFa9oW+ReSEm8zs8A9dS
RR7IuDHkylYqBDsiDCIt80D9XA1jmK2mhH46CObEyJ1usnKn8o3LajToz3EnLtLvqQ5xt+vdmUJN
NeeeZVybWcf7ooP9rxEIGdJWxgAviQE0zzpwVElCp2VldwWVvpo19yDltlpR7pfSQIl49MtzhkHf
6rroN6aEN1KOL0LknqME7j7Y6z0N6ozhjSGsqnSAJgBJl6Z+2GXkvQg3uUq8KzzMwJp7uhkvYUuY
4SQcR5qlciTtJx/oAG72I1yNh8C/6bvGiRIwNkUrIFpZiUlJ1GnrdqT3Wr1WuJ0pFSg2f5BfxV3k
XygzZozE2nPQ5Qgz3hh5dpOGITE6mEll3wtyomgBw8p2Y6z9mmwr8uRJvdVyc20u2PzSBIAU5OhT
o1B6ZrZzlzEMCBISaKbbNkRVmCbB5TgV+9Ly1z4N3oaWbpKrh5y/ginct/mzLzSbKTJrp1cxmojc
684k0QZOog5mlFABnmi8zBAwztIpCmiU+Er0RLiMDWfADaX60hw9emRuMSo0WJVVlGD10Fuv1w45
aUgKEcwjYAG7UNu1KByw6DhSQGc9ujJgIywir20x9lcablp9VECl5NJTNmebRo9V10K1O0UCU6TZ
vyutcd3P6pPYktlkWvU+NJk6KbyJ63lnKsK8eC8epwJvXFxfJnUPM8lkn4kvdE3Zh4O4SgTpSKyQ
U4QoBUJ/3tJ9DNqZSr70TL383nXTyqRRNuXZViDJSO51JAbdJqiBTzRB7bu+nFz6vM2bMt63gb5t
1Y4Xa3jA0eAW3ej1QuBOMcbgwD8j4u4wl+UWzQS3t0hXfgoNZFb+RpF3NY0+K6/XyawDkZXRFUob
AhS8LD8jrfXfpuRDKcsR4O9H2FfP+fcfdfN51ff7D/kvk4OC7RVdC4X9cq6m1v59hG39trCoRIvS
j8YDQt+3HgeDEgzzJSNswAhviz79t+X4jxMDLdU/LvpOTz8grzHdo3ThiLWYMPgrvOszYZPSqD0H
so2Cxx5+sSmOuzcfz7/S03ldA8iATE9ngRaetJTksahTQ2b+5589DCQ+OJQnF5Fzf0AlBarXJZni
97vvb+fyv/RAT5c86WHIhVTWXcGSIoHjwzOj1AWrvcAlsM13vFzteh2vP7/O09bVyZqv8Pk3LbsR
Q3QpVaxp+aNXWt8CILe1+cV5+KtFTtqQvK8MQ6BYWsRf1pww7rjoqy+OxB/dE9hoMGRjUqWbe3IO
UHXFzyaxh646irsqExGnfmXb/GqJk1tiLPzUrC2WEKfEIIfNChzFN76Q83z0WSHKQGsoE2jwi+Iw
VGU9MkkQcWjA20m8D+oHI4i+6peJPCFvO7XL1/5mldNTe9ypYooeCtWVrI2wyPONYMLdaXTKfMsy
bjOy4cZOOHRkVZvWV0rEjz7It6ufnOPVtI27zmB1Cu+tNsv7RGvdf3xfq/T1RRkqDKK4U9trDcg8
kBK0jhpzrx6raql1LuTYy//ZMsuVvnl85F6a1RK7MhHcVC/KDHMNgZ+p3X6+zAcf2LurOXkzzLRU
RXFRMIKVBp75TUER8j9b4aShZNZ4RcWQz0s2h6uyWtEa/mrEszzlJ/fc24s4veemSME4ia33NRxB
ciMPLf+NsgbsuA7c7P7z6/ngMYLOwHsbzD6+1F+ky00tCfQ7Ofz5O3PE2NEXZ1pVXH2+CjFwH1wU
rQceJ5oQtMJOtqIiyGE6FAFWAlH6aVoxyplkrmyRSnMbykqDIcHEEze3SM+7wQRL2W17ydwsdMlK
1hNbsuqb2Chuaqs5dOl0nCwF60MVLUKDg+rnrqoOo12C716BPV+Fgu+FzKkkUbxQfb9xlAnUDBya
Ky0Bnz9Ak5nM8rZFfKPHCDpHuQdKI4YUbmrxHXgCAG7f1YouRYUlb1G6X89ztS2yWkXSgDBmwLRs
9y0xLcHMZMAkJV0Ncycpo3NRky+UOtoapnAmhJpsG3XxNCjmamrMVa2JZ1FgenVtAUBXH5RUW+tm
cpzq+Yp4zooTkrUdfX+tce4QE+mp70MOgxUoTVT/TbGmocJwPwmOoyLlbikSjlpXxUoTlMskN1cW
zftFN2AHDUW1ItGQnuZGOwuFkFxMqQbbWdrCEjs7t/d5EzIr9uXK04P6Oq4na1MH/SLeEs4WH5gQ
ATmUwkcA94/MpIHEqHdqOb74S+qxIMY1IbHJPKJpIai5Kd20yy8iebzEUuyYlZofVCxp50HZV+ex
js6lGsoeUZegr1qA4o7EOd1BVg7BjsF3aQpEz8bTWq6UQ6lXtxJaJ0PAASLk1Lld/4B2nSizRGgd
ylynZKIw1Meq719M6f+Rdx7LkVtblP0iKODNFEggfTKTtsgJgiyS8N7j63tBJT0VKcNW9+w9jRRR
VYk0wL33nLP32uUrgVaprWdRf9Cl8BQVo8CtYahXmT4imJYlDFZ1yzhn1TD/7Z4L0drWkMZryewZ
3gsYnVTcFRguKPZqBhP5YcR9M9GYoM/jaO2u6a6k9K6hQ1wGFgo1C1EXQpE4B1ROwQgreGvJ1S7X
3WVsv6h8QskeGXIjPLJ7MnjL8CUixlQQht2wQPBw/EfmYajeul6k9NFW4UzamXSfjNtaPYnxTRk+
Wq1rdoqXUixhXrKF9i224OjjgM7W2B+dMMqhvz9b0/eiPqTadUYJpwirgNkLjUAH971TEx1Lp4h7
2u7jxIvQfAlBuSnD6DlBUzGbT6ryaIBLkuHmptq72T0r2qGEuKdg+Q4xhC3WafMlTJfmSuImmQyR
FgO4qdm58qbQUBIrcsQwv2skrt3VIg8lfnzznMWXhjn5VD7pQY6Y3bRbYc+955RW71pxfKvg0WCd
Rk0vVSeUXRut8KncOy8AxKDP+aYK63XOAQ/1yEZHChcpACYBF2fauBpU1o9um0FVQpjHmeOxQDOT
FvVu7tCx5csRyiFhkLt9m7CkyHN2pU/xMS3eRUJaqaFvm3lhCQfssL+KD7V09ogGLdZF0GCoT2d9
3cqjV410XEZ5bVnioy8NCHjKFpYu2s6cL6idg8HWQ8FRR3rsCTMTxKtum5usTclUTtt0npRLHnH8
HmVIxHTdiB5E8ANxHctGZIlZ7cwFPkpBRY4WYkrjPWtDy0/QnwZMs0llOjJGSCZkFoJKMk5CUbid
yTxpgH8KZKjqGT1VZYlFqdr8HVdNTjIwkSl4BA00bDUqM/JU/CVYRZQRPppdfx4w5eCU11n1SGFh
oIaFD9WnnONtQsHk1Uty7BjF39GT+a5SYwm1SHaZ8uC16AdsaDVZ0Tq3uKW2/V5aAmGEkSy1JSIm
TawHJa6AFxaDeYvliilfrekrtZ/kFWCEcdMvgTPWIOykgM5kQhYNqckBN2N7TiYawmmnHIhk3kwm
2qVqgc4Tsv5sQaEvodGXlfYtSbn/tLqz4RbdloZBBSCoFyPzXQut+lVlWHdNq8DEQCF7nSExcdBV
vYI/eBPMIfeEIBNpQuKKCxVCE00TbRUgO2k1ZsgvyyB6tBbXTIQfSpmCyTbA9DjdoJ8t1AJuGvc0
qLvqGLXKNysFtm0pHAlNv+QvaQj3IlV4qgsQ2XMrNehhyQw3UqRjpgoWdu5OY4XWUB3R1g50vZrB
GjZ93xFHZHa62zc8fJNPd8oYldcFr8NEUKt3mTZ8U3V90+n6tZJDryalfi2bhCJorRdJpblXsu6E
y4JZqfU+acWVzmDVKfk3P2qw/+6hz38y5xZD7t/3ALz67fUtb16Kf6Agf3ip/8x/NMg/uO1FXZU5
6nD4/APcr4Let4gJYwykKMxBfp//6L+QCEUHgH/JwUhb4NV/zH8Wbp+MfY0R5hJw92/mP4BRPp3A
GMaoksbFSJeTdV37VJWJvjiLRCMxQw7FTaGOWxUwb1b622JRo2ewICF11PJhKK91NXNEtnOdANXE
EhyfY1E+X8ZOvRqWJdLywjq7b4kBFK2NWh2ajN2pfIY961cPeXanWeJxZheSGzGEJ3OPjBQHLElT
MhEUdWZghoecDle+nlNvwPmaIgNog4Ho8Jxl0Ce/wlgH2HqFMgSPz+ZzZRhPXX42qsatCdwpoLvO
CO99lNFqeylC4U1WmzM2aDzDQndo53pXL32PkMENcVHoFTjiQUTRIlI/SREpm9yZeL4WXDzhNu6Q
K25C2CrHgLIcOQrcF8CTDf/Sm7elYB5SvYEKXTsBQOYMa4zOudCXrwDKa7LkiP1tM93E7FmcL1GT
IsF94ci0zuV3i91OjCJs5IwZJEjptXjT4tIFk+Af44G0696SnzNLvo/ZREPlpWToZRp24fvXy0tr
JA8I3T5Be60ZG70KriFuOI2Q7ForjYhKt06FdjfRVTfUTcKxsaOZKaXhPo5eesDrbeUNhvAuPGOM
rqZTSmjWyGosAmu3gLb7sr7nS7aLbmswaAjU+RrM4DoF9R4qjIYecuSKCRh4WWPWEuOynsVoP4kg
cKd1DDY+AR+fgJGfwMnnDSsZ/F2/uiZ+heD1asd53I6B0MfNXqQkS4hJFXykyaDqu4VZz95+Nfbh
kQEX7crijfM1IwymC61oohdnTKQLJPHql97vHJNerwEgP/QhFAHMj1ESdVF/GgHp5wD18abuk4Ww
X4PaV5mHNJK/yIF19gmcWt3UPBMiRad2Rg2ZcpIxzeiY5pgJ5r698yUAuYJhxx1nJ1OPVmjE/VqA
NSffRsww/eQu4+SdiZxS5G5Lxc8JQdXp+1KzmIw5IgMSuMHxLYyQwY6FjmTZvMkEeULWMoh7Hsy1
6s/rYOya625UnYmQu1JvHnS/3vsdX1gi7ecYLbEpPLd1+qOD9d+9ZP8Ws7LQTf5+wb5/i9/yf27Z
SubyEj8WausXhSPBIgihEl3wIfzJj4Xa/IWOrcwSvbSUFospVervC7X2yyIiWfyLH5E0SwuKpgJ9
M2b42Dn/xYwenuKnNZq9QdQNur/4jWjdfmYIJ2GVKpk11o6RDy/hoHB4V7O7RXHAaInRtjyQhYfa
1DU0f6U0TMfSfGHUV/1O1Zko1lFNuaHHzKU1UIKxDDiaGLQ2FUUnqlNSLOZkJakMiePmSVIC3Eyk
c1OWUWATy3ZnaQPn3lp8ikbBRbHkGREHLLUu39t6NB2yfkFyN+uimlHdd1eZQY70wNSF2dRj2tb3
QygegXNdRSGDeqHL15ANcS52vZdZlfwWjqWx08yAGb9wPVeQSfoGVrcC5ZkGm3Et5qRq6NIAQlqJ
vIYoYf4nJfSynl+TsUxWQ9o0KxIwtklKhikQCdin5azYiRntGzKY2iCnixWoZFNXQoxUS7pDYPQi
BHLuVVRMWVZTTpozHUMiU3YT+WB1HOLV0vvXIIrvC93YgYjzglHxeIEHSEU3yHa8Ig12Rh2tZExc
gWF4oj+99AnQ91A3kToXhAzPy9/ojkMr70R8yk4Dr82opUNfi99r8lLiKVmzyu2bsLqdZwXsG8Tq
jag0xiotjOaRA3rp1Ebbuz3TphHsvIGxIoJRoSn9Vmzbu6yEk2t1qzpM3dK0NvlcHFHMS84cqpKr
xP1DYfjM5Gb9oashM1S9UDuN3zEUqymx06CfWHK6yaYUuYpDEHRtHxziGFV3Y0zDYzHQMynCnWA+
BJHvCWGPsUcUAmdYlATyLJ34N52TjtpbM7JM06tG4JcWqzYvWOGjstiKuSndxNKQvGqZtosGbsS6
hvIVBiNLdZBNW0WbdKdPO98Lamans1Ek5aoiz4Yx4LCp266jVLYcrcljGAU4SwxIeKJ5DS3iOvKp
ckxl8ZgJSrVC/46Oj3CAakkJ6Je8gGBJDlCWDAGNMIFUpiEcL/kC8ZI0EBE5UAUq2BoyCKbecBBF
iBg++MZLLFPEFcDhPpqzfLaWHAOzHB5yPedxQaXfSDNzY4vf2Fd3OSEIv1L5C5plxpKPUAozmeVL
ZgKnub1FkI9BmEKR4TDtRcSBS87CqAxPcqpuCgIY8ixD8grwpAICNCblthHZYyeSr3XSG5TYOgWk
OUwz+nwlHrYw42HoL3EPZa3323GJgMiaMjmGpZwx3QdWh++MrhD35nnET4vugyCJfImUoJ773i4h
E5MEtyXCYe9NLZQQBc26UBEWFAj1CqbjrQyvvkyG1zwzMOrJiZ3q4eswKkeji2GyDTnpmn3pwRy4
mSYqVHZox4+Gna5RORVj+2bFFHddGemHFlmdVw3Jjl7mWWoxNBiaAM3PYPKtwJGxq3g6YQX4LmUY
eRRBc7IupNvVd0e5ynhkJrqDyiVVx50oVu+JKajIA1XmrTHJnHIs2pGmtWstGssNkpnoKqhaJtlB
pa0Hnncq2qz2ft1R/jd2T476f797/lruQBiOnr/cQnmd37dQ+Gu6zmbILFRZ6Jy/b6FEdRP0TEEj
SwsIAo/Rxy3UZIeT2X3BNS777h+1Dk1o7O6USMjkFovBv9lH1T/voxLTF/Ru8hIzbH4ecrX0N6x4
zlpnmFVunUK4xIzdlaCzOfjvsTm6QvakZOK11Jo0SY3v9ZS7stTsZviV46ThghTR9gj5vqJ/ISwz
flXgnDiIx6R5jw3W1LGo0NngDotJbMV46FUQgEY13VS+8K4Y0lstqhIAIf3k+/ptRcNJTE5aeaoh
+MjjJkDg1CSCp6m3Smm5qM9vfSM41krtBgVN2vHW4vkWAdHY6tJYtNbIFch48mOKmoaK464yD2N5
FFAhy5RfQY5Ft37vxF2gkPUwH5MYAU91TvUtR2h7JlumrVYhdicpkUlOUG5qkhbKDqXAdFUnyr43
g9eBhdPSIwq9bJNJFU1qsT702F7R6aRwPWkIFUjQfCVfVQQoELG5bgPxulesXUualSMU0V1bkGNq
6HuRkMfJnw9GQllXhSpNi+BSS9VWyOtd3FfbKOiuG1V0ff97gvstRKWW6eGqo7tHbOk2Tvyrrl5i
kzt9q0rDfV8OGzXTI5tYr3upR3jSxtdNU3mG3JxNLH11m+1ClQbvQOxqz5c4kBBmq3lC9pnhJUr3
rW3PjI6dULbWksmUta1sIzEY56VEG2MiM+iHg3IzRW/Qkn1NBGUrDG4Iva1bHGFoklpVPI/xg+xf
fAHbLgLEWKZp1pprHQlcFMuMIS7CoN1UHJWkluITZFqMRW6oVEcgmlUPb+ZxhsVFfzc6zLOwV3Jp
qwtv8QgnJ98N5bDtxfRSEFeZ9ny/2rQaWn/XRyORQtwN5qisULrY5cRkolf5avvvidHRt+f2C/wD
3vHnOAr2A3Uz5Qst+dfASvZFHZ9LfoVUv+hS44XZjaX2OKH5aEK+rVtpU4qRY/jWpmqoA7mr/Nwl
ruUw5xVV8yaF2mqEo1vn5cX3541cGisF0FY5z3adfS8llWMMV6A1jwAm4PDlC6zVAdlI8I3SqyJP
CdKraPfhPGx1Qp5V9EZk9QqVF9LJnLPglnAeNJdoxgTKV1JRdVqKiurv2FdOUrdI1vCLMwhjOG6N
uKADRjjjJWknNFVvWntgf14l8VOiKlecSulUKuugaO7IbUH15h/0SVs1KSqkMvDk6EVPnqkRbalo
sObDhK7NdT+6abRfUjh99VmNn+D8aSNDgf5NNK6CfE+tiys8EV9U6T6WyaI+TNpVGT1MHO+EbTvv
5KRYBdU9KaturQanqn6JJYj+WKIsFeS/fC0G2ippqzc1YJuXwbjkZ9V/C+WzqaPXSfYpNqC5Grcm
7CxwTHSxBTuw9HWTW95SfdYzbGmtNuxGeir5HWEqQv7NbItbmQdIHp/qYZOTmld8V/ztjGxU667b
8QblgqtV6rd8SL8YVy4j1Q/TSpTN/Geq1FQStdGnya7CkWY5rLVOHj/53fdEUF1dIo1QeTAl9VAq
X7rRlknhP11wmWj+NEpO0xx3e8MF0ZE9o4ddY884GF61NleDJzm+3a5pQDNzs/FLQ/T4jXb5P3ES
WPwPX54Ekubl/yIAbnmpPxqfmvEr5R2OB3IJ2pv/aXyibecG0fHTGvKSGfdTOQ3AA4UU4iiK58VT
+MdZgFGwJopMiTWNF/xXfU/oUJ/uF/qe8EHNBTDC+QKJw8f7RQ2DuM2mSXSkq/Kb0O/b74PQr6Mp
Z2q0GeZjFzplYVfWanAimf4O492zFuS2Hz0M2n44RvdW7xEXZorrNo4dw3yO7hvxWdS9QBK3S6tU
Lu4zUrUVZO7n6tjtvEmzo2cACQqoADt6iaS7wPRER7+j+Xqom7VdX630N/U4p1eUZJa0gcUdYqO0
o3hTieu+utJFfyWLFMrMomg3RpIMlKlxFZGM8E3VsawA2fDh0+imw0FAix3BNRWG0rcFr/MgsEFb
TACH3ktgxmmNfS2/hqLtv5pbIukOcSE5sb4Dvk2Q/Cb0ehvQdO8yip591scdiVWq5HXxOojvff/N
OlmQ7aCf2Ewu5oe0coOEsCs3z455f+YcpK1mtjdhN2/bG59QOlTbTA470IduqhzMebP4qKytjnob
c/MN8ez+pSYfGkcVQaRIqpW3AbX7c81EEYCzcWoJWqhJTeUXggBNfd1i43eRdbEHC+lNXZ5IgIjI
KLvmzw+ovmvkEfykabJ7GFlDo9QrUVnrexPR+K1V07wlToHwPU+ujlO3loYV2kzCiWTtO0jMyNyK
9Xbe6Tc+zVUL9KIzQi9YjcVZEddx5k462N6XodklKmlajKiWd9jzJjk0oKn1+Cuj+OgN1Up6ktbY
xYW7qLy00bbfSZdOvR6Gm2alfx+Y1pbFSRDXDxmHicmOlxzrTXjPTnWLVnVcSe8Uf0q8QtOO+NuQ
Lqnm8daSI/QJFKj9DhS6w3lv2nKMU8SNyZ7gw2q3xx2EEPkxf+jtdXtPizdmcCgctZ1aHytrK1ov
A8VXCHzcGSNHcjHsyeVuEfHC+dZB0pjXBbr1mz2YkOFSz6XTFN9U9W4qGfSHdqOiGEhX8rNsPjQ7
2kXyk1/ses5n0ftk3OiVF4WOOT8W6Vsbxs43f6fpB3RRtskZyi6YkLO5b1b7zn41XQNOb9Oe9eH7
AD3FZpTGwI/yfRAdeSVGt7ENJdS9m0KPE1MxXR+xVgf3xdX4w6HyP7CU07Vkxfz7pfxY1F+yun+8
xo81nBBPpG5oFgz9N7fR72u4+YsmyvS8dIVMmN9wS78v4vov7Ps0PmVCouiWLsSt3xdx/RfKQ3qZ
/KEpMW/7N+Xcn7VDyDOg/jEHoyXLlvFxBfenbJA7Y8au6iEyeO3ucHK43PFw+dIVR8TrYN27pc3W
/3hynmf3+STD0SVTyg7XP32J5x+njJ8dzH867BBGIS17FoUv0PDPWaKofwc/LxhFCPQbrAik9kii
Xv46c0pEoMKzPfwYtP692PVPxx0uKYPLI3MDiRYNx48ffhTnoFKUpnPq1a9evlXyBovK6VYLO7wS
7fAL19YSF/bxfLVcEGkyATvcDRjFP16wjYVc7GRmZN0uOLXbhjQaddj1zqOxVlxhKxxWKyH/0V35
20/5eY9W6RSwSfP78r3yQZc74KcznQrnX86lGWGIzEBFuA1bf1WoxVff5VeX+XR0VCZhCjQfr9nC
6VQO0U7ddqvH0yMmrJ11+Odb5U+Gu8+fiVPRz59Jn0nssAwuJg2CZ+XW3vDL1aw8hYrlCNGVPN9n
g+Yo/X0YE8mN8iltXczmLxJcgC/eyl88QB++3k/3ECEOMYHZvJXGxQuzqhxu3lPjyV7h+aevlNK/
WiA/30EfLrfcYT/9msMArgjsa+uM1EZBXklOkU9Y4nT5lrHmaZg6cpo5myyI4e9R1z3rTXVogSvb
0iifs7B/XYIiZ8tJGQ7I2V4Z4AVfl+b12JJdO3JqMKfRt6vMP+BmoRXqp9+a0D+mSo3LJrgpybIc
a+kmHbLb3Axgp7HbW0uJh6RtEVdhR08H89AowIzae2lgakwK0y4fjCuqyte6S10jok86iytlrDeQ
ujmAaPl73EXrbAh2LEYnxkHMDviXCUeYfpr35lCe49l8G0wcf+OKGV8/4wLq35L0nCjteqiejIQk
jnSiaS3CLW1cH5QMbSKbkPuwQbSB9ymNAXQrwtXEgaUeKq+Nwps8Ui69mF2K6alX36Sk50TkP5bh
5FZ+5qnlKwGoTtaQg9u9II6jO47IVuJaYlrtyGKzawVmnMxOnwP81ZCTys+R8U0k6U5tCOcVQTab
rJhrwBGYvt+k/E6uznmSOHk3wK2CLQssQQm2lnL2g6M/3Df9NyLI7apLVmaYXXQ13lv9ph329PWb
4HEKn6DSMq3SvbFnsLwjlQlrwBw3ttkQ3DEgni+C29jSzrUVHwLFpyU8+ow/YlK8wWHa1mDecVhC
fpA3l3AAWybn6mvaJNshnm8kmD028xcw53j3k5zMnZ7DYs8DFHFEXzghYTCsrK4+hPxBZ6Rr5sfo
wN4hI62nai/HuTdHeBuLBz1RaSo8WNLsJW3kKogLS+tZLvxNb6pOjQpAKPOXwDy20UOh3s/xuTK2
ZkUU6TDvJwF5ZTPLTkxXZp5S1xxS15L6DbhuGzGrXZkri1oimOq1GpVvNUk6TTNsxpCoHAnblkD4
XfBUh8oR/7ibYFIPVSh40RFJLGeg6AXx1iqWMxeak1ub/bHRnzSl3SeW+qpKR0GyTmmeX2rDfMNx
R0uFFqe4+MtG4JVlRfKvErx2Q/9MY+vYhvAKg4CE6aC+RP0qE+gp9eyVgey0Bpua9RCnrx1NxcZ0
w/po9porj9HJz/eKlu39QiWDMIaRmXOVfEpea6LtmzxyDYMHKyj6VZuoyDe6Q1fiXiAhO6D9UN9N
Op3TYia1WrfndFgVvkZs6+TOYX6yYOfRTz1rS3yzka80nR5oanfwzAMUslptufAZyRUy9lJ1TpAJ
lCKu3F58jEhC1HHaWjIdHrySQ+0gtdmKZeaEAwP+0O+eR3HaJ+lziUyuSUUQyTB8EWMq0UMv6AfN
gL+udwewclfcGI6C1q4fAQKo1UXESlJAJSggyc2EaadFRHqkT0uVth8e4ahuNpBFrgSGc0krrlrO
1WCL17rVIC3UsysVdLzQB1s5fUoHRlxJc5UNQ0lUUnlW++aqhN1v+7OM0RfWGOoNmGKh72bYlXUD
vdmQRGshQisTG+XZjOLbquKxkBl7mhadHbgFbeZvx4j0n5GbsIKJFSSYmgPeuC9b935TH3wTIlCF
ykOftyKkXY2gXXmA2mOYheur3XniHiolzcO6TDmMhgKSo+kGYUDy9HzB6nJpw3IdF+9Bw9KoBXeD
ARNZpwGNcPKlhUiFztaTcU/zrxHvLOSKpREUjIDf0DNba8FAAdSMii35JpZm7VbPkhtDiC8B5EKg
767QwRHLDWyg78ZUrUMrPGtQ502SEZQ4hHSVu9WC5iK8oA8qp5pLd4pJF1eohok1Jk7XJmJgTRb3
qqJsm6fcWTSw6D1HeTrNk4yZPDoV3UwVjAIzrsjFKsFY6esygUWlGO4A+5/0XWem62zFrHgLwCOz
sgvJeTe6kB2DWrhK6+tEA7xR7oF92yorAzNDX2w3DU1Hv213MbuJD5pXz+d9uMzV1JbYhaDMDllX
3pZR4jUF7wNxkQS5Kk3nrcXaO4rp1pDwGKfmWutML4i7Y8J9n8XpjajAVvGN40RnvSXZ0w5TwrAy
yutCWluFREd90Rb7m5metpXlN7ocXXSMn3V6mQIZt6FxI0jVtaA8WX5zgLH6XKbAb1Ksgsw43MlK
VjqREwzVXA3uSinEb9gz7sUx/Z7UMUZyZdWIInba6po2rGuhhm4sVDlvI52ApAtdzQhuBRhwI2n1
xBso4LInet0d0q8xmnZ+Um9KdpawEU59LF0y1rSa+OsBOp05iVeGWB3i2XpJSrDPxNyjTR0pBM22
XLWoqiP+ejK0W7GozzVyWPI3sTgajqRb6CJLYDQPNeKFkBntVEqsVD1vF0jxYvXn5+9iA+cAwFXM
1AUdhDEU0XoO2b1QSgTZlwM6TLiidaYdKi27klpoeSNrhEYUGKb6MPFPEnyzIX7APrrIivcCUic4
YAKFduFL5NpwqwXITllvK0PisSnx2l7VApsvDfq4Fa5Fof+u6Y9li+Ksu7eKwRMzf922WONot3QL
+bHTUL1KIqLhyRWGu1jlMclPcfmcdbqjZpmj4g+WYMspoA9qy5vL96KzVinGXFofytSyXSjVd2Jy
nQpDqRoSxJ3J23murwuhOZe9D6kylG6Gvtg2bHtCjioj3RSaeB6KiIZO5frWNvG7XV3u60U/7dbt
khFzrUFJVQzmIR2EwQELlLrrx52SvulVfxwk9lPs7tqDyrNeMripGQawpPUdNRnrMeUkGRGlbUJR
oj3lz703xAa/DilBZbQ21fkGSe2mhY6DcPogdv626U/lKDsVuY3cQqndS4nLIO6gEGXTte+a/NZq
wkqVAy8rwm0o6TvLaDEJ+2iwonODpiIVB7u15G9Ny/w+j5CIl3sSSWxpvpryXRjTISuAOBTqqW0V
L2R+MYjjjd/yftJv/fDQT8fB2EoQeiZkJ+N42xvPzMrrkDDi5K6puUUN1WPm5dSDuO7GubH1AhNy
1uwyqYa2x2hCb9Z1lj8qkC2oZQ9Vapxh8a5yM1v5Ofrr4ZUADLg6h3jAzlw9sJhJ2sWsGNtFr5x2
q/qh6J5MZhiEDheD5SoKG+xOMe+snqUIGwpHi/BUyOc2fG2roza7VlmjrxQ8Mzj3cNurSvbK8rop
gcCGp0SrDn59VFDImEtz08RFn6yLWncV0PY1gKQvqo2/rLJ0Um2I6aJuXdytPx//Udb0bMbL8d+L
rrt1Rpipafu0eJYs0837V+lTSx31YR6w1I4/Xe6TI6sTzSTMGi4nN9d5eG4kb5YuRvSlFfAv6uKf
rvNDu/VTVSPmoYWwiussxaPhbQW73uZev1GO6AcdxQEi9Zavv/p00p9G2R8+HjOWj99mZElF0qdc
Nt3KtP6qo+HCv1qJ+6/qtn/+2fAff7xQNdQJw9OlSDR9MnU2Prkv1vRFA+XLj/Pp14q1dlICrEdO
vG230j5a437yOGJ8dZ2/LHn/c1dgc/r4aYxymKVoqb6bJvKYlNl6mzp5CuHP37U0yMVLn422OuE/
KpcpZPPFG/ji21zUhz8/BFrO1D8c+JzoWEaw1+BNlId/ftB+9Rz//Z2PzfzjNSTRigzL5DP6T8G1
jvF6+/IUbWgQrxLa13g9ToAD7G5brn33//PSn24WsR8qo2z5eOaTdTXdN3QUMMCself1DuvzYeR5
aAEYGl+4Vb+6faRPTZVaU2NjgG3lyDXd8Wlx/hhOqDxWab5OMo/jLlIwzoRfrWnLbflPX7Xx8atO
Qc3qucR1CXmF1gzFg5N5STc/Tq5yFG1ddzCQCMSqmwr+SszvhpjqkkO1EPfgWzqHSdeqTiifvxi/
/tr/+/zOFmAgaRq6LloLZuDnGy0kCSohGmLp7Zi1TaiBU9wNd6VXOdHdNlmjRAPQGTgoN0Lb2bGR
8busupcps/8fbomf38innwamfVNF4LudymWe5q/RZ3s1D/hoj3bm1BsIH9wVRHTup/1XyLq/vC9+
vvin34c0mFFJl8cN9iyFrxMjxPFRxEXNU9CtAxwFIursIOi/+NR/NhzTkEYrbMH24rv/3LjMyI4b
Ko3rWt1OL4+y/hVeYfn5Pv+8+GY1AxmTwe/76YOpk2oVwcSNh8Y+JwqmWtMiGa9LTiie5Iobq7SN
LzqXf7V0/XzJT+07fJuSFeOTwuxQ2ZO8Xo7t4uz98+3yl78YOjE+FcIBmKCfbpd8mH01VnpuFw1r
KZVDtk5wNCE2sutK8Wbl4ke5W2jDFxf+qyf55+t+2oDywBeJgeW6Yv0imBxi2w6AP52Fd9+6iNjz
4ED980f9y+/zj0/6eSvoLDkrY5MryvNTE5+V8iynl3++xF817ZcxDGExpGWTWPFpuzFJuivzsW2d
aU0RS43HXERfufC6t/Yy9FwlV8Hqt2nIf/f47HfnlmLyO/39AG2bPEOetOuFB/O3usgPr/W7MlLD
3YQyUoG7AtNS54H93VxAhjkKBBVlJIrEBcbyxxxN5tnGiIBi8VcX2B9zNMJOeDa0JQaIWdsSh/tv
JmnLZ/y4nCAqQm8B/kPD3wB68+Nukaf4TfIMbDzeeOgs8gIZC0DdR1FubTT08MhyQ+bx1RTaMXno
ZJsq+n3Adn/mVC9eFwRjyJRHjUzchjIGNFK0gyiUz36cWG4Q+/SopNIV9Hn2hnw+Jf0SiJ4JJD0F
oW8LRj+vupTWjzobxqo3mwdRrBN8XCZrdi+DdIs82dTfRgwLIfXWOtB98SwPQKBwIW1KGWOxT4Lj
kggNJGAOgg3wXxMBNsx+a9IsxA6ZeImnsVtlTdJsRoWgw3aWjK0qzv4uKaKUdJawOUQJcQmCXFdQ
SoKNXJiMGqSITLukRkgJSqu3hl3e4R0KSlLTChOaHL7euFT3LTYMp9H68soAdNVgPXWVoTs1reFq
hfg6aXNnz9m4iDP6gzAVWK6Lo9riOtDl6XWIo5twsDw1rhQ7yyp0lS38+iRYy1JhkXs0XSfm9BwQ
ibdkovMNEEATNsbTgLXQFqX+kpONQy8gOWd9uBEnZvBJVmJGECrRZVb/UAld50bccpucNrGea1DZ
ir2klhHhCT4h54aEooT31xskcDSS4I7oRnGCbLS+2Mhx/c1SqPclbHuOmHYqYQRKdsYfAemfvoWd
Fb64Sq1yXFsZCsg6I6omC9XKThTNvxLCWnBniHhTlW31mPjNsuu++SOTUlmcj9k43Imp8SjVIQGJ
yXCtaohR1NmcT+HQ1asyRYozw52zq75KXX8wd5EUgMEv0b/gJ8QzFo3nbpAmzlTGZAchd2E1z2eE
+70rFQF6Pe432y/6Q0CQgqKbhzKIH82IwPXGhKGg9E9p1jaOrBeXRDVEu6sQWZJruc2KYH7QxH6f
+qFFEq6gXxowbnYapOdKKBHyBceOXNQoSdwZfStugnVjQovjiRBUH9G6tqZWW/thsCEGfc0zwWEx
uR7lGsIXPSU0N/3SSeH9sXi4llIecw6K3agdyQDywiQ/wAa/bUTtaCr/h7zz2G7cTKPtE8ELOUxB
BAaRlERRaYIliSXknPFA90Xui93Ncru7rLJdq6e3J+52qSwm8McXztkHvDH2SlnkcQdr3Uvy1RiG
6DLzLKF/nHVxIxf5TUCwTy1i7a/ppUzi3g2sG82y6wfZKeTIX1D9w/vxec6rqJPAGFuvQSV1bhJf
3euDFYbkMGZYlrMoTmwNkN5e7q+DplYI71UrW2wU2+J9Gsh3ndTLWNi675rj0uHj+ozKLHEhYpq+
UKvHpgRSGInW24ymuSAC09HE9C5e5M0wlNe8Cp8B9kYZzZcWIbirFtVaT41Loi54l8TW8rFF+43I
UmeZQCW3uNdbJl1Tfa3carEbViFjMBOhrxLKD+MS9Y4VEbag582VtDafQAii8ZYRTFq98MAlC7Oi
wMKU9mFElNDYkWshVOyoxmY70zXaRSNsrdzHQ7FKis+AXBMrll6t+GKU5sMA+h65JbqdpDqOkuRE
ingghMAzGPgaEyaoli+aqHHRLk5gsj1KJHcgTnVJ1ZteIVOmJTGEa4r8FzcZYjfWCl9VqYcr+Qpw
vslMyy8ayU316SD044r0UIJ+M19YSr9tEXgz5xqljolZe6JItAsxdEbAoV1OwBNMwEy3XBPm4IKw
PE9UVFcgQGttVxQp42WUXzFhVEKEAUbutvWYXQi58gAIPARy8QjzgktZjwsnbSjzhjKMDq2UvE5p
6FYyWR8CThsdtxy2JyAtmfqkJ2W3t/JYBatizds+nvV7TRGETS0v8l0aN/ftbJJji3JLmvMPiylc
PCVbTFIrqRYNR+S0TaV2kzURB5WxSmRjx9LEnbQapa61Eiv1psnlq6r1f0fpo16Ran9fqPzLvpG2
0dvwCxOk9v1X/Uu0Kf6mAwCDaKDA7eWf1MH/Em2Kv0mIdshPQ3BiyJQz/ylUjN8MTabTQSAiX40a
TBz+EPwYv5FXiE6FMYRxJUlJ/02hcu1q/tz1iLKk63hLqGZV6ER/LlMyKZ4YwFbiSpC/ERDo6WZr
j8ELAx3Gu9Mv6vOfUhFQPmE5gYhmwBGjyPrSQlu5QoLYHCPQ3GsWUz1lHZ+znQqoagvxxBN+0V9J
P/d018dTKAFRTaG3+vLqGpDxIvAacTWHd5oBKlO8SxN4MOVkxyk3KGtlKnsx32ctSdK46HEG/HCF
3P7+Rv4oY/rrVwx6UCI69i9yIEKrlRQykEVm+m7gV17kGazO7fGZpb3DUeX/8+NdFcA/fZ6YfmTF
pFUm/vPLNE6p2KNraYsJtdOIWuKI7h7aIr29NnpIKEP5UkepzT4aOFDGOoRwiuK05G/B8BnN6DkO
oQJFGNFXSCKZ+q6Qc9e91IqjYbJPuEH+89O9fsF+frpXTRtuPXJlv1fRP4x6ScSI1diqiYWBn66v
YtdypXsS1u3rqDJbJaudU67/+TF/HiRgi/rhIb+0w6MpBUqPT5Mdgtcj0Y0q8Rezs++X8dcv1Y8P
8aWv7zH3CRhgxRUSlk3FXpsgavbWyEnby1BHXkTQ/HD9E9nJVfLP5x7jToEMBZC8IBhOmRBIhK5B
b1h0ShBdoRqgYzBjyKPzkyKTbK3hjAAATc5YDwELI17/TZpeDKxIGYzef37HtOvX5J9ez5dOXs3F
xURsc/2UAn/aYAwinEZ094JNRo17r2/MDS/KK47WTloPOzw4ACnl9YnOxj50q/O2Wh0yd17fFd+i
LaYsWwNXaTnp0z8/z5/3Bn/6ZK0v1z4LEtlsdJ5mU4OR0s8tBIIhOQURf2ISzRf+4kr6qcXjNPvh
Y7667H4cCFK1pZQ4fMyT1ThpjzydQiSPjF98p//iggX2iajeNBh7wbD/88N0bRBozQK/YrKWtYZC
ohXUX33CP3/APz7E11NjKoJJnQkwQ1ghkHWJ9RgsTpr/QvB4faJfLiMehf5aJHj556xdeHJpO9Yt
CTFbNhLrZte515yE9hcfy1+9X9xtr14I1KMYZv78fln1iIgj4WFqtohC6lftLybB3+dIX18IswWN
9l4F9fL1toJ/P56aAQ23KsfHIa9Is3weY5xT5zymuWTvS72nDidR/NUNDdzBX7yJ15clgULgrq19
uYV2shCqupXC61jQ+GNgz/MrcZrSF/LFVpTvgvS2qArfGEfEPEvwUsKu68R6U/ClVe6jyevyEP0O
frE4/pTJTbXBgjlpOGA+Qx1QE4oX2tMorypMYVFToRALMMQJV5rNRq+FN30QLgg6Im2rq9OTCIw5
QH6XwpRqoUCLRbufWY2HCHWl7payvI269dzdRujqxYUDA1UWzA5XLzXy25DP57hB9ZiIZy2jmo0G
fBs8SeQII4dM99Ipbi/p+xy8kiVj6QtdY2LRNCd4FhqQWIGd19ZRtmY0PsVtrj6XeLYzM7pZ9I4b
fpBA7R+R7UzapbJoncc4Jna0k5+FmGO2Cn0xn9+hL5SbacYaQWIpkJa0xnzQEn1pYQQlurglQaoj
Knsbtu+RDHhgcvQl3kRAoeZ3mlk7IrmttPb4Gr2ljjAMtqwhUibl6L1i0x3BAdnQqC760B9LsWBn
3t1JUuAbjNDVgADCAqignrtFWdvKGPgtRrmqJ3dRVJ3WwhGAksAwNgWfnzjDyxaSc07wvWbobgSu
PLHCyulDZDxGJKxN65tqoTorp2+pKd5PpPwZPD3c/HwwYPuQH51wdDChvbt2pkLSXqYo3Q1E66II
UcdN2aZuvbi60JyRsDTiWdO3acVmea74oCEV1sNDpqa+JiQnvfCJ0hTMeDspAk8oOsp5uY2MnD6L
97TbLshFOhhcY/oYts8MaaZ+8qfxEmFqnUjwlCHWCRXvEeEIc+Iv8pspvRSRb722cOjq5dnAghMt
iDKymhhXwZYepAquAOoZTyooVRemPY9TSZRc+N4xhGry6jQK5geqVNz9zGhHUUGFTCrooqCnKNpz
KFyq9qkQtnHwWdaFU/D0GNZ9ZFegHplEikAQnQAQr79N0lM3cvOgWlBmaTNLqReRqhTPR6Pfthh0
5mjTJ+Bk1Oo9YVrUasF2UUN0DkpqOWU83kYtuARonxhJSX9Qsp1ED44oy9HGzzDDEJSdM+7g8qys
wwXdcLFvcIZAJ1SBW2iUqWVzgiZZRheVkk3HbockCcFCnbz1I0QOeRcoMpSCHFRh2/EaO9mpY6LW
01BUHKWL700TUuUS35NrzLckirV1iyETKRaXdpwPkDDj6SavBmg8KD2n2CnIW5Caao23HAGNPkJX
aCxtXRp65Zcpebawn8bgxgxN6VAtsfLUaLOyReFn7K+KXczaRIlk6GUWtM8jeoTQ2kuR5qqauRoa
vuYJZt1e3AzV4oMf6qZ78gZ7RiUGkcYtwr+EwUcsb8fGoDGZbLN8M61Tn4lnOb83y/Wo6ztNHP0B
aRQDQUdFrMcQFIMOccOkIw9cEwrSmJ795CikKxDxJJhCv0M1kktIcbQXmdcuC+MuCmNPQyqraIMj
gptAaeumNZMfpT7EqnxoRN2t2vhbRDo7V6H0KCAH6eEiacvNYFSXoFBe2opRVZIFuW/Ga7NgmpR6
Vpaswnj0F+UGIfxdzCclpO0KItU3g4c1s+QlHWMvmZHlNh1y1EYVTwAScU+hu7RFfSD72lI3Ywew
UxMWgytieDR6skIDsmi16MEIu7XWVYVtiHnNDBBBDk6gLMpNmBlQHBcVYimTQr05yeqs+LxiHaBr
ASiqyoLLqF3DXnqwUhuyCww/Zm56HGZDcBUpJBAhU1+CxdHkFgjjjbq3ksEG83OXxAMxLbwjr2Xc
oaAbVlbLSSHdQxqzZ+uVMdRjPZ7mSMlfhSAkRMLIuGADF1CAPQFCE/vqFOFbTYKDUiMDW7KU+ljZ
15PshTMJyURBL+F0NqR+J5J8AUjDhxO6SgO44ynPGH5jUgCWTRBBiySwvqlozjIgoZ1E+FIxH9vK
qDeVRLRyIuXboMOQaxRn5tj23EIsJ+Wzhuyl6dw+ZpF0GRqiYgJpGvVlevUCryeOoaHN/LLXGWpp
zjXqspHNjT5bq1kd9yV5JdMwul2MRjFfD9pVg0k87rJpsdMD/hIjv6/BwhwDxttNB73MtOXiQQxf
5ELz8+nZwnZBvDBIx9RClDnZNYOaQVijr7F7Zmr6e1PLdkEXpIirWloLxD8ALb8tEZ0bUvyBqXOz
RNGqL/oT8Yb7qGfuSosg6ZqH7F2tHpb2zbKeAtC2uvmhprI7gMkJJvanpra7+vysWd8U6pHRw17n
9jZBihzexE70dWx5gZ47xaAinQaQmRCiU95IyWnsX5iLcW++NFNOTRC4iHkvgiyQwyBu52ZbSmBV
Fe7Mi+XmzIcb84kh9MiliQPDYSLwls0mEbcxoYBeLSVer3TPoXIoSHVoNWB08p3BtmKRHaFMPskC
HMcJR+B8DuSzqFS7uqYfrVQ05hJPLd2nQBy6PL5KW72BRXs9fVNIqA6ZgKutumkqbW0mlr1Y/Sar
NHcyI5AvCr0WwSHdnWkepmydttauQPQcAk/p0PtJZvROHr3d96rfmz1R5vTK7DxMnfMGgmY9879h
99zVTPIF3VfRA+Zy/Rx0Jo3zm1CV+KE1qKHNRDoS649RcaZB9GIDSecSphdDGt2UIW1dxqtuxu1o
rFSEeLo5PdcxlZC0ldvmPqp0J0u1U6GbT4A+bUkkYiJ7hJzlcH+7q0lOWlDrSlrPDQSFLv4PBsh9
8qol+UERzn1HCLDKcd+vR/A3gmC9tdq3iHttC112yVgHZ52dVQHmkCa7xJ2KQX+CBryHH/xUApVY
pXpaenWpV3ZQS4+KchOW3G0JRZGT5GzE+rGD9lwnLS+/ckvrgbuYE4xPDCE5Sac3uUqcmujoAeym
AUmLo2djhoCGkpEU6ogg16v8FKzpkpLSbCUbJWqfS/2+UY5Nh1tTa96mJnRno/XnZh0AIeC0CLX3
JX3Ss5daux/Awc6oATihJf0w4y+td1mnrUQT62pcrJscPjPjpRr1qHGPVHI9pvJK5jug43Nh6jQP
8OoS42ksrZcJ8d8IczBUqbAyr5tBTff3OYdvZ+G4zQXfEPe1ds4pA9vey1Uo1IAfVHM/cyBGc+dP
LNX7NnJb4UYQUAMlZ+hnqyqPYEHlK2Q8u4TLymTtrmjvA+LxkMBVmCMvS9twla2m/i5Bj417wZ14
/U1WrNOhdgSMp0lvYMLR3bQ/p917AdE2kjc9evN8WoiIIeKkSW6Httw0TeS0y7uI+DgkYFgpBz+o
8FLwcTMAtHND8upm8Ai3mSH55klO8Dde4OXUY5/NrklCScL9KycRuCxXvVKuWRUxqFC2FTLNvNT9
pHturMkbp2+UVqwqF2DPkKSs8Kh32tEACmb6oYmVSKOFbKf5A0gYNOUi29bWNwO07VDq7tzGO7Gr
YDNObxr+IGvu97DEWGmi7Ih3SvyQ0z5YFLjQBz0z/cybylPVFlLMwmECumJFuurDQvXEPfx50GDr
Tozw+necLKty0lZkLIHHQMS+mbPcMWbLK4z3hLYMxPVNkhWXFCjmVLPRSALhiY0n5/Ziz9FI3E2z
GlXMySB2xd4IOFMpaVVtm3G161K10xum94bXG9o3tXoyVWjmxMK0JT5xDEqC+nzlvjS8l9OSbZoU
7Hk9btow9DMNNwbgF/5YFzm4yF3WqHRhaxU5TbG6r6XmqvB26inxhfQw4lAwx4tSUqk0W2XhN0Vk
fiS05+qdFvvDfI0meu2lt7T6IJh5QH8dxXfl+CgalG4zJRx2q2uDxF7TlPhKcVEnkeI2ZeeVOvp4
bolT+xGNwOsssOKzoyydKzb7THwWzMmvFqLtKYlI6krrxSFewpVgsU+YEGbxhcVTlJNCnGHrqXHX
d5DQNWOls4qzaLjGCsOOQkyI+iwKlVPRjspl6cnsLFv5M1wsOxZlf5k3Ii+qEg4EQu+GItb3qT4/
p0SJqy1h8Vl0C5GbqZjGByPdJPKxUrlMrPHIkuowFulFb/PRTznlZUrzQHpPKSunxCm1o5ycAHqz
3juQh/CLGZ/8FzMx3bymCQI9YlT/NeA3iFs97K7sv9bdabAMBkfzwAu4Gxg66K+uRIzcEZz/Olj4
ah7+8XG/TDf6qG9BK6rLqmiArSQ51yl5dAjiuXcG49FqvinSi2ldcpZZSvqLUdQvX/WXWRSxjL3V
CTz67/Pa4sRHcik84O64XFytYXIr+Jnbr5f+F5N0nMw/T4+uEzCSMyzGH8qX6Z4qj6ScVQjCC4rz
j+xSvPC93WJcXxEXtVpczoaz+MDB27jyMwJBG/HdLyZLfyGl4s3nSaAfQV3CBObPo6VqrjKjhIqG
pjZeS3bIuHr0dOIifjXDuu53vs7KDAKLWJWwuLjiOf78SH1mGRm3ChENNFZ95MjX0TiHErvT/bS+
XmOGX7iRcRuDXYGH4f460fkvJk1Xthg4EVMBLvJ1jhabVC8mxz44LcIr1YdRPP/zvFa5Xqt/nqMx
9QfBqaGS4VV+VVRWGqTMNjfF1e5Rfr2+TG3tLB8DbvPWttPdO5Wcm66WQ+uA2LQnfzU62ir4sF+u
6JnQ6X/fRvz/rbKSiMMSyRfnAvr71eVj/P5PjO0ffscf2irD0mVgQ+TQs5kUWdv8W1plsKixEK2z
sEQkyU/+o61irMvi6ZrD9SVgVf+NNRzBqmBoIKiK1n8FmmFm/PW6UYDJajKz5Gsa1k8avCAXu7AF
YE+q33DKrA4dUWjdyaU2+YUAJUyO6MECFTUlC67Sl/VhGyTs+SPYKZNcKHS0+SHNS2trlvprmCcb
iiwQUapwidRUcgKN3nFJWaxnapvsI5nGsklLYTOawXlAT0O0nVithjibiX0j8nfO8FwlnD0Zhy/V
SI8MYAIt3UGLLssKdAlAW5bwC3TPXv1oxkoBv1pMhKIbCuGffNOYLWQZQ8UeqL+0CI9p2GzjPvJE
JSRdMQ7oydq22s1a+Ma3lbFkX+2KzHpuipH4DSNfo0p8yGOBEVpOIJ8AI1/qwoOcM1WLk2Zdq4m0
yZHRNIPhke7K3KmXaUKNsPYxww+IUugtA2GWbKMs3i3aeUeHUm0bZngkMPFRb/qntp9xK4RnxYpz
R5zCRyPu4Y2UVmkzi9+JeeoLVhvZRdCTc2uK5k3UaphGi9uUfmIY1RdZiQj2i859qN+3VXWMAhrB
STgbercdI81HPLypJfFqIcaKmAXa1mq1mq0K0YVpdD9ncD3bTj/Gy7V2qXlD23GiWo3Qk5gxfrVR
Vrfo/IgYUM2TWcr4gEh3QjbeA1ZvnsxyOKVDB9ElEyl2y21VNetwKu/HSPdzrbkDIwcObnxpqmod
J/DLSuWhsYCHjwuNV6lQMPf4esg+FOt1bQVnVH2iZyysnTAmAr8l9qCW+kvex9OqmBRIZBHKJ1i9
j8E1LWGo0WxFxh021xS6rcxQAD2gjmZcE7Q3Ne73mQnbrJt0tC3gdMhCW1HOVw5eUWOt5MEVS1Y7
lmpsSjW5C4qn2lo+B+jr85XLGqFTGQ3YpJr8MkT5Pg9llF0hDLrudu7KJ1GdDnmav4tttSqq5cK3
n1Sg6l4WJrQ6CjKSK5StDpoHcU6e5qXHb7oQTMK4igEO4K8cQXQl6h91Ux9jSi+iJWqgrQ3dQWTd
5kH6IGoMD8qJ7mCSGP2XsW6c5ng2GJozoZiS6VXRZ2FVt+pzkCU3kxy/zrW6nEuRFpDJSWxiZkNb
09gRo782R+GlD4/NmHnmwKqxLF/wrbE60D1jLPelqZO/eVUflc2mnep9PpsGDY61qQEBinHGkHZ+
k5TJTcx0IPxI9tKGNUXzOZgJEKo5+oa/ys8lAkMri6BXLGupsbix0N8WLMIjk6zIeDy0hUC5S/ZY
QQxFGe+nuNrmxnwL6xYiYMRopffEtt4pEzbMIfbECpweKa+VkK7LNL3R5nCr5DJjWwMJHEBd5Hsh
bi0tix+micessaOrcs3AUmumoxV3Lyglo3XSKYGfpbg+c27zUvdRYMtAuRDv+4nynyAQm2+l11Td
TdeF4coQ+GSjDhpcKuu3SdlfZH0cGcfKNyqHMwP6RfGQgpzbqwm5GfvPJp8YUPV2lAv3SRe8mQwG
H5RKo3xHNscROjGCNsKzZaXlKmVEea+YPVdTW0BiN2f+29HDOOWJURCtghkBidTlBhI8E2uupXpR
wVDTaJlKM37axSMe9clKb1MggvTlRrS5KkacLGxPPYHCRXthV3Ifkj+UJOZb144XrbRew1QxiGsZ
wDMNXQ7DmG625LtL/0cqjV6Hd0Qo4LDVZByxyrwNk2+LoTqdFl9oKgI7auYn6M8oJ6ViG1bhhxTD
9TabkAbJoh+dGqZOojfX8skcVDQh6DMyWhYriu5Q8GDfa+hdBRkzb19WTmRBv2xSsoJYF8FOkt7D
WSaGF57ukkMjWybjJqgKTKiGq2QguiPQOv6w9PNgD8JM9VaqPjqEwYkGPLps+d/REKEUFJXN2AfC
WiKEijaPDGOx9AVT8TRFObSj9lT2yrnPwP418W2samtwG4e8uCanAiLoG+brhAhHaYmZP3NEc9kK
ur7vw/QGEQozPVFI+Vjr+0QlKVst3g0uVb7yKGgZAdPnPFb15CXLsGOZhosjeotMkg7M3u/IFooL
eR1q2RMmCj8PQi+TJLuR44j3cHmbhXqt8tu7ymTLMaLhFZhjFtvvSGFyrxoBwHVZKc+zlW+UOtxC
hmeKQ8dLVjL3Ybcz6nfaTN+o4HJl05EdHnxTwyslhMJTAsV/sGjAOX7i2xzZnjqN0Kt7BnelU8pQ
iPJ005W4qGsiFtBuAvJYAdj5NFvmUZgCBi3Y1defkyspJ7TjbcEwukY4Z6zNIfHKfHG4rBwZOMhc
FO6MX0FiD9pqzWasmmNDnu6cIsdQaHHqccv/X6WD7MaIcoPO8rpC83K+fD1zzYIMWqSDWy0D3WWV
Xmcs6yxqMM4zqBRjIpvqdT+nH3VsepLZeEvfE+1V7oVM2tYlitma6YuJiVluPSnOT+ZU7EYou0MK
f0km1Sic/SbUVwa3Ha0NHDxiXkW6SBK1zBZZr0XWvm1fVGFgxsduxpZBttyjfLWoTGTapRZiRFHz
cRmT9DqQSIEOBnJ4pyL7hanLm5xFHwX/tTJJR0OQbyqxBiJuhgpucHlr1IiI0RQRGF9iHTE/iwhP
lFVHCkM6q3xI0sjwBimS7hRMZLVNYqPg9hX3f8YOCQLZCaHsRNlQdfhsCEAJENKmouVlaKyTJPLr
Csl2ka/yOb0hsG1T1pRIVaaeJERIZmHyiRXoV7V9qo4PIWreXGJpjLo3gTtvovZF9ko8EWHWjCZC
1MANquBMql0NlXDMiKJINF/maO1REQ+64qsWmDSZJJGwx5GOUL6BQYAKOUo+f6i8b39vb36UhP1F
Dy1rpA6ookguAqKwLx08CSQaaaAsoePP8NH0uVl594Nt3jLld9sPYS9/NIdrP6cewqd/fmhCEr42
XLJGaI6kkkRIFf5d2PCD3EqJut6oLQAk42oAT1Q4e+Pju9d1NTx1dsEt3AU/iC5NNH6h9Pq5ewer
wgQPshaKR2qvP/ezraEMPbNrLHEslDNjmygil9bm++v7H2jgoHHR5Px9A3dD2Nf7LDy8vTXv//f/
pH/rk/neyf3+y/6lPpV/0ywwXyIjBIwy32NH/4MMlRTyNxAxYR83rhfDH60cXhh6O8CgkkzzJyr8
6A/1qYYw1YJFDiZF+q9jk83v4qUfRwAKzFCD9lUkJgR5lv5lzhFkmdFJqcqSS3Az2YlH9i++Oe/R
LJe5O1ZYNbZ1DnE796WCmd+mTE9jeVvL2zJlAcKKKcY60dx0LIAvpHmbaywXekb+hGvU7F/ckH2B
N87rRl/Pop8ad5q4k9iUDM6Y+FnzpC0Of5clXxKtu4+rikXXnU66mfPTRxqvivgxqE/kvwUHTb1o
H5Gig+dwGo6meNxncGvaGXqxM+nMg4Kcob4QIp8x67ssvw/ehBpDJuYKjmMr2iH9W26jyeeGhZJu
Jdqkwku4zMcLEvi6+8wp6Mi9vSxWyZ+nTizyum3U5iqnOLMfgQWDif/A7p6nIzFz5ll5qClWgl3C
ZLbaw/wuE7pH6kNgKPqO9S0wlNGJc39iN5I+Glm/rcJXali3s6xVACaqbO/b4hDMmwrjzt5aC+2L
WJGqNrul9FDN3jJETjm7Q3JjVQ8jg+zgsWu3AEgsw+8128tYMdsIAcedDqTTr3cl9nzzZn4C24BI
Rr4TngmhvXp0cMDQd+k+yiIv33uAG9bH9p4eeF8fUNYUG0O25XMNVGOVhbcGbbwbbKOYvEHbQsHC
LslWPwdH9zPzSjndvzab+H52PXr9fNc4kYqSaM3i2mXNa4uuUz4io8Euna+M1XgPflNCp+UwMcW6
aydO5rV+/kqtktu3ANhDwiZRmzTnTDljgiEzj3+GiGtWm8jcKsPt8N7B9xlfNPOOwJVD0yD98ac1
0U7ak7J7qKAaAfh4JNOpDHkSOljWxi2wjJN+hOLXZPcT9ZgX0p1GvCx4on43lZtNuE7d3C/Wm7zy
GnOxc78X1gpRfrfh3aRCgD8hHzLaHXmOGwIx9Q2eCFpD/547cdptUVOgBRht8yGD1hafl5CECI+f
zU4s2PldPACtccVb/CrFDo1T98SeQnsdU5YAgFvswANNUoduTXp4eTtf1If5xRztsbbZeUc1EDbw
Tq4OzNceb02JSYQteu0xPE0vxdl8L2/DW3RocY7UY0UVCfmWrsQ4sCWwhJul5LpZL7m7JJvxGkHi
mKZfTrvkkaZWsQ4C5sn5OM2ssQ5BtBui8oQ0NktquxZ3WXRUeq/FhcRIt/ESc2WtpDzyx+JY1UwB
I4hG5moBQHYvU0fZyr6FXeKz0is3ZUlxswpOJsGqXDXBZR7WPLX5GBzLjX6KPnvVLYzK7uZjh6Yy
o0+gePEmrmBSUMzWL54ExevNzyjeSCJXu2Bfh0nxhhpbh0TFwQFQxNNvlukjo+3o5vuA5Bl98qkc
CJNRtG1EVRjFT73kEPbrNtKDIfoFxoyevwxcnMqRpbpd70UF7pTdy3htwA6h9aVVo6S7koT7F+nu
O/H2Gyhdbs1R600GoC7VST6tu1B2pmgldr4g3rUNeyxmOQ953tuauE07vxx3XcvpJOw7ZG5Jctcb
gHv8MT9amd9ieBN3y5vcra+JqY8Df9OUHxv5jkAw9HkFdpXppRQex3OqUg1HuAqJ+GT1AMz3Nks8
6xzkkddPnnGmUISDl7DDjm0ZtY94rKv+0tYA89sjUV+IqTQbpg75tSSH6OtGuFF0R2hucgvE/kGb
N8kFp8E8etMLi0zBFhN+a4+x70DMN/63DjE7ZgEIZ5mfeeWzzt2AaUlGsUTkJhBjF1VfXjNGau67
NW5HO0pPWfUhcDDM5QPD43jTUG6MArCSuzGUznJ1OzGdkXO28jHoKK9ds1U/k2bnNm5+zOV7c74t
jl0Tu4xYwAea6MPqsrI1WhFfLdH4DQNtlHomUI1+Fi19i/rD3BDxtJYNAo9nAmeZsMnYhBEGtg/y
x2jX3bOKGq5zBoMvBKl6q0viS+V5SVyyAsdyG8jk5G5MA+KVyZzym86yr0Ncd1DLJxbAnbRTyrNF
rM0pN15KrnPmnj7kOYOctB4D0j4oDu1c2A1ELwvOksiPhhNCaIxqEIVVnB0KU4cd7AQGVcOANwkx
sfzWISnLlKcoPKGrW0cFOz2WrGKssiyFnFaW6wRhelpNfJnOkUZsL9igEbpgQ0KPLt2U4XMm3FFY
o5FMbVW4HUR2iyMNyw69WEJrlRncliN7wj/aj2gS9G1AXycjz8Z/YDxGKWvDCT61VEP6MiDe3aYW
SkVAgZEzSNurVsAftiHAFESWXvQqR/Yc+pw6NAFEd0kpiVBMixj6BfsCMQG22dKLqoPYw3zj+TpE
wqI2rEXbTFZRyeyJZpImDcsPDd1IiDFzjolEiW/JffxQXkRvKnyg/1Vrd2gv+VeSwqKecJFn47F0
u0tXeMwUxF0Z1xy/tnS9zV8DvZJn7UE8VAXzTDSon5pK1wktlwAQE2NlUIH/YpFvt9u+fKrg2r73
pA2tc3lNGnK/wgWQ2zlWvv+RuhhbknpFHf99Xez1zbdf4Jf/+CX/rodVVhQ0XyoufsRE6Kf/XQ/L
EIDozMDyImy8yvl/qIc1Cc4SsHxJ1dF8/7kepoA2KZZV84pg/m/cWDyBLx0a9bBKoikDOLTdTMe+
1MNqM8xZ2YLnzspi1xmTp6sUjEUUHiJj8hUt3poM+d2RYJi+SY9RmZ7REflmSXdLtKeFLVEK+6Og
T7dVEqwWTh/dykD85jdQOzhO+ws2tbc2nh4XPX2RNMlLiIgOyRF2l7y8mRXGl9Nwy4TfG/oEvlt5
QtF2Y3ALzCtWBSOyjkQnvN2yVKJ4+3tOeztVl49Ai07ZOH3KMTdjEtPWVa/YATN99G2qHUMNtMZL
zfObdGo8IuL6iVMk8fA0v/P92cTN7AZ8G6XMT+XmRs95JuLUvTKUZkQ1Dy9DDAktVcL3AKA99z2r
GQ5DNuyTaLydzNSJhGxb4o3pk+NiYMZYkF1lzlKZvhIOW2PcAEZ8V0gQ6eV3mlFGlbVXpIsrFQi/
aDHmOPMN6qSaWGvIZ0TN3GCMQM8pbvs8fwyW4NQqlqcZN8ZLFlb/j7vzao7byrroL8IUcngF0OjA
DmQ38wuKpETknPHrvwXZn01TsljzOlMz5RqLIjoA995zzt5rm+iWFHoYlasMkTMTk4wNFoqc7C+S
dsinw7iR5XiTjRQT4nvAsSCL+FvYhW0N485cHRsO9IW/0Dg9XVrgdKUTzemdEuDf56y3iBumS5G2
kNXG26j2chYQnVCz0iT1Dp+WZtFElI1VnQYuUw7Xb1jxm+Lcd+NhxLqlozwuM/RNYrkFL3kRWRg1
CyDx6K+k8NlEaSSP9drv0s3cZneTNp5ANnrNlHi4Bck5mfu90U4vpl5tEGQL4V6ab4LyAa6AOy1L
Zkr7jNy7xPYJKKXX8YfI4n+7nv9/VIWq8Oz+ZuV6eVlmssIh+ta+T//uJ/3Hr/tzDcNRytQXjwsK
gWWgykr1l6OUptLSaZHo7zAh5SX8vYYpSBZk808T6oKB+bumx0tiIivhr8rEgPxX49llhfpY0SNq
MwzWSBQDWC9JRfxnpyfU4trMVdQnMwemTOHZIYd78L/oJy0hKL+9DPPvj+arKOx1oxy5TKZ58D0d
iR59UapOIaNHDINnDBW7hoBJpinELCTT3iTRy86By07FdBgTjCl9KW0lMJOzRudL765bM/sWBMP3
VEZq1cbJbdQlT4HR7lWkPnY39y+xodPmLf7Ynv+Vya78pLTgI0NJZNGDWXo0n/1EeVzLyWQOraPm
xv1gcUZRYUwONCvlwE59T4nndRQfDat/qeTuKg9kW0xFMuOlfqtl5SrICoj4lXms5PDSBLQKZixv
Qb3JpXhHhuFj4w9XHI93zIUYycQby2zlldqDtfQT/SaNimuCIlcGS0auTJcPt/Uv+p2wmX7xVVki
6AJ2R0tFLvXPr8rQYmCspobsEvZp05UvtcSZZ6ovBTq3qjZdZeo2Zqm6AyLsKZwo+rSbwWCJVNEl
N9Mu7tSrQRLOWAsALOy6PPBKLEdyK63mERQX0YZlHO2IJjwh23cS9Q1Ztjt2+R4+7CY1EIsDRe7b
YmXqUAfETS7QJMZe1IjlvV8P60Hp+exfMh0MuRa5QsbZUnYijAg9uIZcRKwbAtLDVmiAazDvJqXb
ysLDaNwniYyI4EGF3jlKgsMrrKOQaro9NWKzT7J55UsFf+WbMH4TFXllqjHRWDOoWtHth9CVaVzl
deEZCsWdfxOFxL1ggdLE/FampaASe6WN+TXZ9TcqpJWIOzwmKqSu3YYNJZBvNOakAtL40A+uVAZN
NWk0ZdmsIyM8dFSYBSTmId0lY+yUxik0aU+E833YaZte7gu+kkufGK9+BK6+E26mwf8mCP5GSV86
wk5XCC1u8xAnV224jcG8tImbrWzROEhF+c2Ih+XIvdcUYpYNxLxS/VBiCzLSZJOpojswQyrbw0KQ
U3X63YOwkyPBQYZ5JVkCGm9kuBgV4rT1JsMYqLHTbSbP56QqV9wDthzF+0QNHmOK5BQcttJRl1RA
dFV5vJlSxMfdVRSGsEjgs8qAdALebCWBbUGz71Mf59nkStUjbnbEiwk3z3BkYuSiudh0qXw19+Z2
gkNNHVo+6PVDRwZsOKlXsbklTPrUNdarkhXwbzOq0kK6jrVyq6OptZUyPkp++JSn8yNJTWjeYYdH
9A7zJiCjBxQ5oWWKTushiFaDBiFnVhhStpu2jB7VKttJMD5qMXosNfnG0tBvB5VuZzOeoHZjhsIa
cCPJ6ZITYGop0H82Fp15tXEaQaAhY7yrrXInVbfjLD0OgQej95nnNwytp5oZZm7tczivIf0r9aFO
npV+N4oT+XUsaBFq1FXUnmVppY0P4GWN+U7qmWNK5NGWvnkjMAtJiomBDCi0QrdgeYT8qRqz3cf6
uZyJT889q7bowmh4EOaNRUlbVsUai9Q+tfq1NZYH3BFMgcHlaJ6R3OaK8Ry04pVaaKDXwbsIS1zy
sWaUaerXZGDsiad3wux9mIzriUTRCHsQqUQAhJF2U9Zp1NdxQKT9uE3xtAjJk2bNVJaXZJKZKb4l
1uDlPGcasmgG7WSlj8cODXIv8emhDRgU6t966s+jkezjFjArXa+61NHO0+VLEp/Yupg2qYXvbrqa
agbaknmag1eApztZqj0ZnyKnPRi56CynbY73uvN5cJFQQxLvfJdM6E0+opEdXkRL9OqCbtDM0oBt
TIqsYtulyHSmlGZL7F+KmHijXKFb47vNlG57S2cy+9SlpN0OGkynGMHvSxcvJGDeLrMxcl2Ve2F6
HvXSk/WAvpdl7upG+IaH77aPsmOTEH9JJ01RoYDglilxntN8Sbkj5/woDcNlaGqWMIv+lo+CiUYL
uG2tRRqPA9+Bgb7XR/E2ITv+erII6ZB4FOlsYaHYCVCB+8USkbYsT2WbrerFb7FwmGLPtHDRWOPj
KHAGtSw41yOZmTSuDPOkaPFJ6MU3AytFL54XBHaTQ0erZS9HTh6MZ5KZMRdw4l+I1klybDtkWmV5
aed6sk2Cr3zYw/wdBWpd641Ff2U0jLNTveZZFwyidvOtWJEFNamuH2nbTmgY6Bqb2izxr/A/iR4B
ZYM5aU+5cMyiJnBSnzyvINmMnHCxDhERQuOUiadakdeQ05Cwipsgsu76uX7Hv4DPr2Tlsbb+FG1z
M70OJ6IX6OyIbfU0cvsgknBSHRuFySqrO7IZresxvZq7YVdhd0/1zYBHovDzg1BupkJiYPzdTGsC
zdgO0IxFZuXOubTJ5WAnyAphpcbbPA+XYHgKSwjo/rcyeMBwvCr0d3qjjiVte6W/lPFBMw+BeTNZ
rxXOy7RrMfjeFAtOsD4E5W1CVIT6nIDuTALNEUBptuXLkD8rYnM0DVhK3W4QicXIL0b6PpJnLakH
X6FejFnIOg0Lb/Y0aMEh6k+WcVGNXW4NFJP9uZDZbpKWrtWjQTdngrUMdX2bIlkqOGhk+XOev5f8
gBGrrzKYUCxOjX4O+VmDpM8Z8L8fGKgmLAJCt6OgXhnwb0z5vUN6pCsyJcUNzbK+KHftwEZnFhRL
RC42BEYAONehiAkEc4XcokHoabAsJvONsOfHuq8dKdI4FICbDl+HJHuoinldyzRBpwd0/Gya4l4M
VISz0VpKIFlXVyaiGU3i/ARsR5FKexl6C2jk4jGFyzOs6nl4UtrgAv05q+mTJu1VH7HJwpBwVM1i
Fm/Uj2HeohuwwJ9Pe3zFWPKezVT5TsxlQ8FpYbfSjCv4hGjUSgI2oMajyF88H7MRMxaA9ja+tEtu
G3e6JMpQ61/pj6d1sc5qnYzpwqHyL0riC5rS3AQqa2iyMLJNHMffO4vAlLFft/l0r4zM1BUqcy1a
dUK8QuK5EYoHiWQHo34byufFnJDgrtQIQY98xmXNtNWHnKhrg17wUx/Lro7Wy6B8FzFKkSHRNFiG
eh61b2n1TaUurdGgAQjgkKqtlUaxA7bmdEneZIDS4EHw05uObl/N5gRTeT03LBpysM5R2UWi6vCM
Ip2kYcaWJRvbznjuqmhVDipP7MEn8LeHdzERV0qIWk+fvasPogroaMkyaHBaIK10p2nYFEp604jf
Vd23G7xmYyBh5iGDpGPAIcwXVoJTk6nnXn2sTZ16laaz32w0wPF+cEwZNiaavqpldo66pWWHhSNP
riCRYSSg25gyP6hYsq3uRqBHngS0EjuFEJbEi6qbUDtO2WlknoXR1gnN5JQRPAgIf11osRvCkenq
2ok4ZkqNvmYCiog6WBfW8CqQmRdrB+Dt3D3jpa6k9UhCXd8hJh/DI9K2VVF0qwzlqJHh56CdjXMo
YDogcgZgZ96baO1GmbRhnrtevrXGM+afuTBwWmi3BdnDrD64bDSMIDM2yPpi+fOxmOqT2qSvaa9s
Zs6hk47VcZ68SGKcmBfzxLcXfOvLgUEWk5KqL16TnO5vzuLqD9Zab4WZD0ae3Kkr3zLT3MlhdSdQ
JKU1EbQBiC9GXIZjBvqqYaYXhxH93tliwDhYV6VAu7gSwKtP9bGrcOZV8bkrhd00tHeVcRxZrjVz
8XTu4/C94Zg/AgjhtuHoHmeIr9jh+tx8SLCKSGaAp/csWTKpHXwSCT1s3ZNidmbCbSLijg1a4Jbu
FeObypZnxc8i8b7g6PFOE8ZBvC9xKA8tj/A0orgJkGwN6mqolRVB3Gwe+jHmyCGK5jrW1I1mYtgZ
urumGJ1ASp4xlz5YBpExLdqn0bjCRvs4SvJ1Wgk0cjxlZnBY0bAakc5F7W3QdZsxfe1kyWn7VdLU
TsqGObLCioOBMey08NP7gkHTVcSZpKR86QpijnzBDXO3Fh6LzBMS8JmgwsV262vK2sAAE+mPU5HZ
cuVl+WMYNSt1rL4jpILH2NOX4tMWZXXjSyTAa4JxU/FcUCRswgBJnID4FWFjXRVXMy+ykHNn9Pvr
bmKwRvSjRK5sCsmfaJwc6NpiJ/b1ipuE72QxS71NDb/AkL2eUK2SvngB2MEYz1P4oiI2JffBE0Ys
ZnnuyuWLODyjR0boml8SPmHMhG6ro7sGURmJhcP3qROq2yRYz8VDP8Oz0Z9wHVw3kf4F4+RnFBNV
9oLNgDOEa0f7bKlg6a8iX1cQUTF9lCZ6X4XBBqIzYAfD3uIQ1zhE4nBK3WGhSYCP+H0l/LOp49Mr
+IQeShVdj0mxbp1w37uywwibPdldkt9CNyJoTnJY+PCuLEDvr9J8f9b+fLr4pypcMKsp1iYunm7F
VWU/HxSw0QEtZXtBUYmb2OkcaXv1+7f8y9L/w2f+SfYzS74GKYCLGmJyQjVqi5MImzRfHPtf0GV+
joFb3qCCNYDWOVBYi87+x46QZphTFUkczAQO360S3ufBdMzLR4PuUCu8NlpLBhPa04T7HRSWVpdu
iszOUDlmJ+VXpJblnX1ug9EKWaIZ8fAYn9tgfVDGWihwt8nPtLxdhlQ0IOwlTlByjqWNHJmUhq9N
O/Kvekkfr/vpU8jGSMOMzXUJKUfipa5OPYG404oT6Jozt3zpcUplJ0YEbnz3ZYbCL7/vD+96eXUf
BGZQGP10ULh6/CNDAVD+uAl28Wv3xs7olmvlGqnP72+xr97wp4mJGGlC2ZPUxdlwsMclfehLqNov
vkskyLiwcJ6RDvn5zlJSI0yCiYO1YZDAwtjVjCPXZ+YHrR5PLmJcjqqzjGhcLIAcoEvt9UdiqExr
vpazZi+p5ZZ0vnXYfzfS0zA81DLwN5zXZmfetZZ/G0YCcC26gBSzI313tb/+/Yf0i6Ys1CWavJqO
SUf8Ya778L34RpovvjWyw80Tslo1O/nq5veX+MX3wCUWNjaFi8Q///nVTyrkz6qniSlJSIz1VVRf
fn8Babl1Pz1S/7jCp5sr7KqpLQEDOSqPlMgdXa3Hq+Sg2v0qe2q/9OD9+jP7+w19urE6UeDEVXG5
tEVORr4xxUn3xffywyb66T0BtNcYHWKzUn/Sv1Fat+aYcUxhGeZ4YKvOo77WLv2eUz9BD9fBOtkJ
TrDvXPxJTIRsJ30nh/GaPWQVkoHy1b3+sycP25eMWYfcVaJojc/carotpTZrBSkHDCdvFC14peMS
LslS+1qvHgA2H+cch3Qzfi9njgWhaDl1ywFHEO0+HZ81wz9EZXhQ5fmAwelcqtHNbMZosvBqS9Wx
NQTOVYmnW+reFNtnowHxwtnfKLWr1ApxBQexi895xQgE3AVCmqJDJxO0B22i/9UJ5y/uql98zdjZ
mFiokgHT6/PDLaVBLCltx7axmT3Nq9ZgRmxjVbCY4DfMV8Om1L5Ysn55SUnVUGtC5afl/89HpQ4C
a1bUlpMItQoQwGiU8Op+MSH5xYAERCi4NZnWO4LjT1vvmBO4NHS8r7ZDAW0K91Oiswsx72sCYTNF
8rd0aI5+UHxx3V/tw5Aul+EPEHbe4fIYf1hrslTzKwM/Cjm6fwQH5/VDQhqfA2+SCOzoBBbG/tO7
+a8zlB95JJ8fpI9X/fSZFkGe+mnHVQdCg1Cu2B4QYLtw6qvFKgsZHE6O+8WtsyxpP10Tm4JoLIRR
1M3/fKekFGUS9RN90vdAB2f6xzlOiDcqlmDf+Sou4rM2gMmapXy43KfjY86+XnQTl5uRew1MLkAp
F9lRpMNS0A794s39YrXlaixNCvcpJ6tPH6hZSxMZhNyk4q55Kb1x87Y8D+WRdpL7l/f2X78/+avL
ffosVYJGI0nnckONvHVCwvo26VcKoEkKY26dpHPUS7TPms0el99ir//aXP/rD/jvt/zpAy6iWm+n
gtfgqwgIsXDUI7B3qb9YGZXwV2Z6dZmEfr59FiEKblldBVa4PMEfHhS1MNMpTvk+M6TIo5+/VL7/
fayVFxFDV6fgYa+bjZg0B90vAMN1qyKxTnmfO7WiQ/qDcgcIMqqfpxBxnW65Pko8SbjqJ8RO2DIT
CwQFIYB5pjtVZiITM104Hazp0aWm5PE77aD05iWqVaYtIOvU0qk7mXwzDjoSiq/SNOgFWX+UBP/b
Q31WaqQ/psZX+O8j/fX3vC3e239PsfjwW/5SIy3jevNH2QKtV+eO+0uNpFowwi2NqTCjYZ2b4+9J
vsHjiGifzcNaNEcfJ/lY9k0CckQVmC7RE/+NGunnye2izgc+rWk6v5bY8E93qEBERWRBJuV00u/9
G24i5jR0RR3DJneZiGuPYc0jisXifVq5FJTuebTHzS1BTE8DPF9VtbfT4E7ZSt4t8IJo1V7N23sx
vszTcVmmaV1PNk7f6uzihUbF57qGsa7LAzyRVUjQ1umWcwW2Q0es3OsiWRVOYLebbJuArNKI5em2
7cp8tFV77SFhVd6246vuRjWGgMlRlXPVrg38z8Jza9otm5D5AqSJ8Xnttm9DfuQoP3qo5il9RVS0
KzxEHKl49reqU5Fuesx2wbQypH3rio660BfggK1umXq0p4UNyGRq185bWgj3oxNtqaXLaSWmZDk4
3jY/KVd9vTHXk7QrERq4Zgl3c6feuJsAaAO838kpbD7GdovI3eXYYzPStcUnMTsLxzLYV1Cf2suW
HI972WHEY59O3qFBGmQHV8wpcrdwOBrirVQOy/pckRFyra68xVKkNKK9SYbrwDXpMAwreeVlu9uE
j7T8doofRX4XGawnxFnqcGaNpZckZZ5nPXJC2AzI51+kvTE/uGA2rqvsIWxj2hTifX1bbw86Uv3s
BdumR9e4di1aCZbtAhE8l/vi6Jo38jHdWpxkcYXdZnzNB1yOpe01L+4gCmj5PXmFIo2zLkJor3VB
lh2a++XT9YpjkqOKtKOzBiKQHrUzo4o8qrtBpxvqnNR8Rehwf5ts+u3M6+3uAyZn1xgbde321ZQO
c7NpI/tg1TeU3LcWQlmG0JtmuGMHRz7exge52RfFsZtWRD0nL4pXesCLjcizVTfsbrgP/Ed1rXnj
t+X4LcjPa5zJTGVvweB5h4MrDgiS/7wZirV+XcVrU+bpGN/m4IlzlXb2aYiPDuQ+WXvYoodmCr/C
S952V7GyuAK0cF/ZowogClZguDkN59nDiuXFF1qYtPexvitbYVUCy8qdsno4G+YtsM5o+YoZNpHg
QV90WEf5rtBt93nJISOF6MIgIkA5q7gD79y3073kWV7hbKtDd6i/pdFK8zBS5EsPr/Xm+6q+ISy+
Xc8PhB8UZIpe+RyRTjEmAfut1GxHluxRXNcIxuJd7d/3w3bEO6hfAfJS5sBlJqoWtzQeRehOQfuU
bwIoTlu52ibWYQjOGboM1g4msfKqCJaZ0868pH5xFQn4r93WX2EkHK7kbC9jVyljZ4y2mrDvdVfy
r2r1oN6KFyIYcBne40XombIwd3AyB1dyAqWWHjrlRpswcizc4HsPQqkgF/W9NG/n4RuSuAZnjU3E
g9sWHK/X4nUdelgMrOmglMkqqDNHeMmys2UUN0TevHegvODBTxtcgknyHMLjDAd2xxQunmvN2ip9
actvJKeAIqouRXS/xOTYSyhDva8kJgnv2nMSkvUKhHWlMgauH3pQpg5zY1vHy0ALFmsCYD6EdP4q
fA36VR5v+Fnd9/IJMcWm3UGR7UaHQWxec5U2s7H4T1ARrFOhnqMG2OwROnOEJMhvdmO5HoIVLXOz
IFd6rVd4yl1GX8xVJkz2L9YzUF/zJBLzoqM8d/wzTKQIb0Nml8OGH8F8rUknNDsr3W1onsSHXCRL
7zygh74oW4D4wdN8PQ+7VL5I0ZUR3qMasRxkKm6zBSB/Qm3ZdntZJipoXTenYXoFL8/AVcOr+0OS
o/uYVjYl39E6R0BRbEWgekxuzkTbOPhkI7gbjR95hBZhe3jK1G1wCoy1Gq7kDo+P63c24NVC3waC
kwweNEJU+O1qgtGAjUi2J9BsI5iPbfZG29p8MBUH1DHzm/owlbsS03k93+Kp45csIUsoPPMbCuhg
Lw1OjltlsP2z/ApZIbtk4z3iijJw9AfYvBpE11O+a60VXvaMczx3i7pKVDSVdqDgATmqyaWAFafk
pgNJ0lRoOtEN8r/77V0jrkPBxpRGpjO5Roz0yXXPiRLiv5InnwPwv4sKHQUoRmMn485GJuGjXVvl
lC6GR+a4oRAl4vo3ENzivbjTLv5dwnEsZs5lqxAzu61LtjxQV/FsogNm3ZePfWfj9OoeeJumSIXN
BA1pHH9SMVQ4q+O5q7lv7Ezbls1OZJjKCEMJPeCbOZW51N62HQqPzJvCR7F/HeMXIAw6Jmi+h8rp
jfOQX8zqCKJVEj1lWMMWhin4hGBHVejfd1dyuRb99dyf6rdx3kUPMzRD4ynP94tetMWHo68Y7WF0
mBG7Kut2LQcIfghQR6tPbg78gIyM34KXTO8hsQcV/YTHAB8soTkDFVuk8aWAG+fLxvjnKm455Ogq
xzDKR11BOfnPY/gQmZGYjFCIMP/SGsf6uxUHu1xV24z8H9tcfTgTXv9xvv/o/12Mnf849n++3vJ6
Phz7A3R3llVxvZmGJQ675p3jVLnNVj0cE6itytIoFiGOQtRH+NSumm3VYExZ8TF44Wpjh7hSHMqf
dG3iPD++g5EwgMVSl5XryAt3Tnkn7DmYHZpp3wlX7p+ZpP/zJ/jFCbBgw35zgq+j1yYp+t/5a///
t/x1gqdvpKJrVLh9GOR+OMAzIqTXin+WUzxW778P8Pp/4IfJSyicJhnMJagq/pbiWrpJH5DTu7lk
2sn/zQFeFj/347nXwCdB7OC1YPH9UXV/uNeoKzSouB1hFyEHiLkFLRmcZTLbG/hAYs8BnH/VMj2f
Yp2lDFk5uv+AalfQ75v0wdceJiDFKTgdIzFtKRJuCijRqZXaUYR8X/ePAjPumZC1qe9uM6w1BcDD
AVZ7Kl234mugMNFLe0eByioBa1ZJINOC5KrIJUfXHlOAjH2i31uoThPYv7FSPpcyg1RIg7nUPVfp
qVliKiV5ExWBN2UKjBXCyEFAlyLBt/jRGpl9DqnGUGnfO5CjLHIB66u/V8lXBwyvInsi39zPNgnM
BT9AAdsTSnmPj2mR4q66AGmClA2niVmVTet8rc3BW9zy2DW1pwvTm5SkltNlzXW9RNITqycUAe4v
kadMHD0hRk2kMWm32FayrHgSMXgaIoBMY8cACMUmu/NkvWZpe4gR+SNmuiHEHbFNvUE1R0y6xb4y
7id6olKQw57hTFVMm7ScPb+oU6RHbH3sdlm3DVTzJdHmmypidjUSpGPXunYdiCSRW77vhm35NIj+
XWZOeEN9k/lC69/VjXI3NvW7WMPfgAAJKXAQHgmofxVy2rfKSUIzPF4s6yrW4UpjraswztXatm+8
lk0u1bexFdiAQmyZtnRg3PhthVdzcUggEEMAvmmbeXKNNsvvkk69a8Ugvx0wlXEKQo7BKbbCE6oo
zTWDmgJ0PcoOU1g6PHqcbGsQSDXtXVeaM+u6t5TYnaxA20ezAGM3wxwnyTmUExzQECwbRJ+xb1Y2
d7bhBnV3VDWIGFYW7/HAJ4dK1R87sd9IuHm2nSbdIEyyqyrYFLjYkswAIDVqW63MX5Ve3sSD/GAN
wsqK1G8VdJxL1wVkyWV9vDXDsFhpqCVnVFqj2qz1Ouv36jT7bmro+R890//5FfVHT+T3K2r68q15
Gb/uifBb/lpRMS7gUoDbu9gVlgTWv3sitFDogC4MSHoc7JwfeyI/WJyKtfizlrHG30sqHRSU54au
0BrBE/PfLKm4xH6xfUMsIIKD5VtGKfHP7VtOqspQ25F5XYydCjv9aqBZwek7RGgCzTs3iURkZoSL
FSB4GbpV5mYvDZkg87UIIyU/ddLTjEfcRzyttwzdMU4i0rPCzGnzp4ppPAURKri4nVYKx8oOfW3b
Ei0ra4QuPymdQSpQY1fRKRx3SbWe1HW8KG6vEDfVZCdFt0a0R8VOamSneqQZR/GDPG0K5GzpmWiE
oP2eKVvgNUG8EZ/nEwCBZ+uNKqttyPn05vloQGAXTuZ3xlJwodJhp+WQRVGqZf5RTC9iQYgvIFmY
5gf52FkrGDcnnYYALfaHJXqnAXx2TxQeuslX4WwOdCgcuC7qAR1ccZMjDeM8DidrFm6b+RatkT2X
u+YAa1drXA54FhlHq/GboG7xiE2ZO+k2DYBIuRmxyHM05CV5oeCU+pZfAnNXC9GJYgxH1rcOT7m6
TaMnlaqipbqY1HDLlmRSc8zTuVtJ1FW7gj9svCqBn7Ux/CsRAwF5IgW1C35Te5xem+YkWWtF3oTq
fu52WXXtmjvqCc8KXeHRDO+hFGfyRRx24vXwkhieuh0viyW3P2fiHUs9TWRqQZjSUkAUOTZ1GycC
makx3zWdhfPy0eILHWiXCJWLi/zb8iOVA5N9AXzbb7DBkZPLm6HbRI4fvRIuDr1tyx/hhFYxgiWD
DcIBzZTmwOjMzHfFR693Jx312zZ+bHCjytw8/HCJRzUSr2Rg8R6EOTd/quPHqLtNccFGhheK3qJ+
nD2pW4NuDuzqnuW7eBdIkaBHUx+Ja2i+F5weeq/mbxQoqhwkaNAPpIZl3ZV7mziaFucDRofOzpor
vyB3g2YDv7bdGUsTZ81bmxavrh09L2gkk/ZQvK/WQMprsmKX/o1npsM6xuqAAViUWOExBEcYgxMs
MSVJk9TEhifoxHoiOcVI3NPtLueNgNjKoBi2diCSyA2wB/FaZd7YGrGTYJqYHuZY3NPj5i/SUcK6
HBE0296l2JkTmtwCG4MsNHYCADJWejvC/ixjg46CS6Zgu2YaAdSddzP0tyqlS+iqiyR1y/2kS64i
0yxEC98bEjF2BxllbN29NLhtzHU17qSFeZE89saTgp5JAhCRIbvUw1cCPpQGwkW0KtSQFHt5T3KX
L183kt3WfHjHwTwDDCv9xyxEk4hxqb8M7Z1Q72I8MlrxDFkLhliwNsMT/NZt6z/zEyH0p1Q5i4Ps
TO/dM490HHtzfqvV7jDwVV23/UOBvznfhNXeCreifkKrKS0l3gHg1aAeDAubMpki6trKPQrXhYiO
d9Qmbr3UeavQJbxmviqecHeMFk3WG0N96Myb7mS957C9G0+PU1drvHTEZc3cbbyPBuMgjetAOrfC
sZcfI/GtUl4E8PcI1LnJ37VhZSVrSbkq+Je+S3KopByVE3G79jDd6y1Ar2tBvQmqlYiexXc7azNq
TwoSy/hEWyqYvrXio6y8TP216OOz/hYnRIR6hmBX+kFQL2l4YR7yx+zvf37HXqqXpQr49xpoX6Qp
WdxflUDLL/lzw5b+o5mSzJwAjA91jkrB++eGLf7H4v8C9zHZf8n9otD5e8MW2apFfNOkWS6J239v
2CrIIsXgrxBkZcj6fzfEWMaUH4dsjPaRYOmizAs0VFNb5o4fKqAW8GU5pVrvLKEsBvB7DsXV9w8f
0C9K+l9fAz0E5kqQSj8y4z9cQ4uMMVHzuXd6/9CXUOMff//7fxIO/vEm/rrAD6TYhwtYflCKmYWS
vH6Mb8f9q+J6rxBjXWKwmWDsSLa4YYFCrFAeslf/5fdX/0k4+ePqoH0BRen85/MUqFJ7iQAMuV+m
QO5Jg5tDRsza2qFAsb/Sn/xcsPJ1waRa8FIqhlWq5o9fl4ZdZ7Iq3mk2n/LqwUpXmXBV1F8Mt8EY
/+K2wNxOFc5hUf0pVG+wojHE3sx7kkxhLQ7aSUn8baIHx77WbjptrGAKkq9OPlbswEDadZW0M4P2
Ucug7huJgD5HU1iQxV1MGTUbff5mSP71SLZTKfcw5GS1XoHyQ86fHwoiT5Myc5MQOIVQHfVerZw0
UzjaYAoLSvb+KR9PRVedQiV8SRKFoU2xzELG3rLThhrbKppnJeB8J406UFSUN2okJ6tckWBUDMMt
woB1LvWTq2cjNXVzK40Z5Mi+LLH/KbKrlQo0/8AnTa0T7wTGGJ0OUtOMepRaNAiEZb5clN/rwfge
EbCWGCUbYiNisJPcIsXfCIj4RYsICYsIQge4QupN14u3pBmF9PUUnCQ9JIHGiMA8qvWtlDDKCMDM
KKpR7Xrau0JUfk8TCvDAgK0aSN8STb4PBjgpqnoX8Brqidq+tLCytvftTGHPisPcpctPM/L1TC6e
pKa+nVqiiFSiLJySZOZ1oaaNW0sprvfubojEraZiojDFgeqfxq3WMaJpqF7xWuiqTdpy6SlyncE9
QsfcxwTcJT07pRRSWg5tBI2rW8WQhZYuvOaHax2GbdJ0l9okM702MJWqPrkKRimEDwpjSFcgwcjh
kOWNQst0Ah2DW8mJj89Smi2HeIvRUXuFgd8YvJQ9nBUq/CYfv4fhFKJTxas4tYRxzQBN8vo4cHuZ
BSlpEtGSNqRnr8BFVLEdy3FRuJmmvPv4Ua2aMUjUExZRVNBWynwW7TSTb5S+xn4ZNhwMzHBbpIA3
Z7PpNgrB2pzDUmKfI0TXbVMSwaDcyBHGq1QZbhOhuM6T9FkZ03O8BEFk6Y1ac15vVEybS2asX+TP
ZOPQaB5PQoL9w6hIhiG7pKVF4e+Kwsd8CjAxnquLTyzRHNG7Nf38JPV4SAPt/8g7k+W4sWzL/kpZ
zRGGvhnUxB2A986+ncAoUkTf9/ig9w01fz9WC1RliHQpyFINMycZaaEwwR2A33vuOXuv/dLS+8Gw
+E0tmmOgUIcrgrUTBm8j4Y3RS76g4hOzI49USdH40EnD3Qh9RS15y4k/XcozL5KU63VK/Bct6fRK
n70xhnTe+SlptTryYtnsybWJ19HcaZApn7Wp3AZ+tWo8r3J9jVmL1eNE5jPdTmVzqCTLHUaRmDra
WZbc34xgYLw6wm+TJutErZSlToyNFfnMJ0sCfHKD8DJBxpShMTxO5GiVlQjYIVOSekVplvn9Lsq1
ne8J2kqXmtE1zMy6EAQR4lVT8SrEnDSsmE5ZjZmTXky6LY12L8nCdyzsy6ArHkKjoHLUN3U33Tei
cTBCrHqqp7hKkDynVfDYicYqwn5a1bVtMX6ape0LVRudKjY3U0fu3AgCTyxrnYk3GG0/9vdFKX1X
W11bVA0GSbWImILpBXCbGGuJGbYmpOOYEi/V9MHVRt17auXRuhNFDbIXrF5czUoptwc8LPG+qdr7
YMCv0AZha8dDuVY4vYod5zDa0lC/3Gno/FWqh/m+HMXwoE76cGfWyfega/atatSu16ndVizEvex7
rCjJmoz0M5zcHCSa59xv9p3P1ApQHc5KB4f+Ks7SDG8exB/R+B4JmWM1lh34HPFUtXJrRaudVIqO
AxMqRdUHJ/b4ZZWDIbeIYkIBG/MUO1HTKRu054Lz+R45b0unVQaWAmVu5kJkOLW4y1KgBpY0sEFL
1Xro+53Wc+gkQ2360Sn6R53U70oNiZJI1wzFNLS3SuFdJWD0hUm4Nvuj0Wyz5ryIzz//Ir/d7N9f
YP4A7y6QhoiPyrnUsK4QaDh0MZxw09uiHZNm8pVe/He3DRoPGiikyVBJqQ8/XCyujKCogn5ZD4/q
wFl2UGwx+UqKf6qEpAluYoqZbQiWZmhzJ/79VfK6Aast4AIwMguEnyjFV2FNAGrOD3JtjYCp/Z4j
linkhOAIubeMfUQDmLhiXEDJdugnVIththnBzPIKDKuuzA9E1TGyssSXL+7/b6ZDROPKTAy0+eOe
1qu+AZFB1SOAFpGyzMgChLpWjo4mRZkTBf5qktLrQo7rlTe2921urU010Rb8UM41rTk3ZaDeSpqd
MQghlkejNPni89GXO3nTuZkQktDLkoHCa/jxZkY+rVgyUunmBJK6FhRawP7AkLHqZE6p6gBF34dy
Q1ykk8bK5TBydP78I/z6E2AywrCOkPM5geLUWZEOQlLkpt8vcwXkYexT7zRKd/H5RX4Rm88vDUAU
En7lNx0WDcX3L03cJIk/KB6/aFSsszglOfMemjXKDvJtMsjL9ucXfBP9flxCQKZw2tH4QUi6cvrg
ZdGMJKPka8me+sT72YEzRrEnon9Ge1jJSz2Mn4cskKEgwjSKFe9JrPJjKgoq3rjcJGs07906rbKd
p2EhMwZkGmMnHZo6uY6tgvinDu1Ag6Objaldka61MePgQchTICNl/JITL9GlDHhTajlD6Yt1B+F9
CnPzoTTir16k3/wokQirDKBUFSiweCItK2JJGP1MgLuxmg1Q8QoEswsHbf35bf11heFumjC1kOeK
HCdPHqNaS1akVtzVWFqhwunN1xnh/fk13ibEvzy6dxc5+S765InUTlyEAVQGfTB4NbQxtHsyQBe5
AY7Rj0B3wMDxsujBqJWrz6//u1spzygzoLyiCif+46sqpW3UCDXkKsWC1/lIh3bKMRMQAcCddzrz
IUlvP7/ibw6kJK+8u+TJKlCPoznxceanN3ubAnRn+YqEk8pdLfb6AmmRLWzmmtH5/MK/Hg8/Xvfk
cZZZa05Nx1eNIwFblYIVuNBpCJNpyFDJE5uvHu2v58QPF9Tm5fDddqj4JKcGb1QwhlOQTnuQ4nV1
OfbnoL0sL6ZvCO7FZBKHpSxryFrzi68+g8w1Tl8v1lpWBX4mOGxOni85myDnZVoYnau+vimxu212
RJi9zpZf7ci/WVwB4P281vwA3n1fwUpyoua5lk/oWxndita3z5+g9PsrMIiRNcSlTFI+XsFsRmWg
gO6WSdY4WpSfibFwZE/JyZUD5ppWcAU8VwjlpdXCGSCFOx8ZCRjGFlS7+8WH+c1uhsRdx/2BY4k+
1ckvl1jHsMyCuCdNOogIeFaFjQAIWgiCfa4pYOqbKj8r/PZymKJbX5W+6EOcrk7QDXmis81mNgnS
ofp4L7LODP1O9Knm/A7eRZy5BUBQ0Hf3n3/P03t+cp3Tt1iqizKpoqBbFlVEAmqwqdNi+ceXYPei
+DUhiWEgOvkqTWK1rQwZiDv52KUr3dx+/vf/xthIk/HnBZSTWjH0JHVSBy7wI3stfByuHmkPYwIz
bYLQUTfd06s/WA/2uriwNn/6w+AWfrj8yWtb1+pgehqXl4NoW06vcC3+cG37cQXKVFUhWc60TtbU
jp3bxGYFnF9TNjriOGqob4MZPiuR/PD5zfzN+zCXGn9f6uRhSVE3yIGI/KxsetKnGDl2wRfvwy8H
ibevg6kNL64IEE45uWFpXYu95XHDMKcTc+qUqxg5pkDiKml1vq3//9y9d5c7WSRF38fwlPOVBHnp
4zEzKv2gEKCO3Ozze/cbfxNvgsXtA68nGgyoP/5oB78bSnBVzH+ISC2jZEdAMrJCK6Lq9ZXLCrRK
q6DbUOLNEIn+sqwzkG38W20Kl2Hbm0tBqV8+/1C/e6AoLZD46DKnwlOCnKIVaS4KUrus4JsXwFGE
4YtCan4l3m9ClMFI5ACWYpwXMa2dvJ1+GWh8CaaKc72G5GOtrSTn6+DDtwiK0+vM1drsbUAGcLoi
p50lRKNKrDhT7fPCDdxSOWoHRNtuRpDbV1X+/KxOr4ZegCQyC4EUE/2PzzLJqJKngAUYxBKN1rGz
k6wktaVemkLptv2091DCsF3dZW8J30p09fmD++WcMd9XHbccEgXsXb/sQGlSiVXQ8Qn0i/m8PVdR
tV3vYVj9P7isfvPufrjaqdYxtFKpqlqupq5gSplPkdutGT87c9YrmYp/Wn2/fTm+HUdGXhzO4B9v
bx/EluINkNFnRnKz88dzxY++KI9+ffX5Smw7nO7ZdsALfryGUtdZ3QRozKIM2JrSAgbM5f7688f0
1UXmEu1dWZQLphqoKV8Eg6qBETyndf92hX/7geIsAVK4Hf88UFwBLKYhWHw2UfzX3/K3BEhVGDYx
UfzBaOZx/C0B4lhB0fTWIOH1Yhn6OVE0YJ7O85y5TODQ93OiqP1FowI3o4U8+I9VlUg4edrvVw16
A0TAcg2a8zJL4enWpial4ssEdJkMwirHKM7ichfQAeXYPbQLHY+DSPaBMdDaH7dg4kUfvtJZAjev
m393DQE7JvOjS3HaJOYmzMkLzlZESxoYWBwLKNc3kVy3oS4XeQYkRVnCDITGS8JF4lTilQUjoBoA
7mgq03oDK9I2E846mHtJ+him2nnqu0GzsbTvefUijW6WoSwuw3PtQKQlHh9CxW8iwsnoCRTJjd6N
W1XdklPRkWafr4zpe9gPm8eCZPZ61YHFIYZ641/qCnLI86FdeRH+n2Lt7QdvWTSL4W7ajcJCKq/C
YWtmrsSsCwt3CAqObvOrr32ruSRUftJGrNzRwyNU6HWUYzRE5s94SsAZsZlTJnRoO72jFShIPRwO
9N9Uwlz2ISGDcogR80ac7S3xUjvG3+MRMf9SP6/WXClVLms3FVxQcigEArCJCLCKLRni05EQMJIR
FlEKfonPAG9qPXl8p1v1W/5QQQdbquth2EgwKemOryXNVsqnWLCz9mYssCNMdp952UKKVpp2HkUx
QCr/3iOWtjx2F9MUzvCU+KlHz6gCmNVDJnAmrodgKUzMI4RNuKoxPY3xon3xiMvO7q7l/KZwDFd+
0BjhCvF9Becp0Yj+gKx9p2aJnT5ftPGT9GKmrtw6k4+VxwfYbzqh9JpHzSKN0YP7RK1nCMenVWNa
jjiSQmC3xsYivMXEKwveft2JK21wVivc9Y56XRmLjuBSlyA8fRm7BSRSEWPDrj0PSNDMGUtA4RmL
dYsDRCptnGwhMTGHSN3tYmIvJ3aK7Bjm26bbkb3eHHptV9Xb1Mmtu4KQLS+5DsuKrJZ+HYDADgnd
Q5JSGldldywkGyPWmlj4yN+WhKIY/kvdunR/yNkDL9mnTOXP2whNHQ0nSEiEpm1hF2GneHM84KhQ
igUwu29xs5hIJK/p5S6xxf7YS/4TFmF6xZ8twrv//t/+VyLMt7/i7xVYVuh+ohsXLQYbMuvs/12B
pb9Y+vi3CDQ0CUUla/PPFZj2N8FmEkwDUCkqf/RThIliEqi+xYl/btr+kTH1l7MFCzBR4yxtb41S
UT7pUihqUlVjxLJJEOFsdyS9zjaYHfp250hO7H7l2aCv/Zsln97aDDQwRK56suR7TVanWgCPuNXG
a3kqX6VavTAHZrtdwqrvo/gW9Yu2IXbChB6LkCxjbuhZo5PAFYQsvcyti6jRDl4Kpb947DFbz8u3
Wu2nuHQkTDa9Ju4T0pZK4GA+g8qeKI/QTzelbq407G+ePqylZDzWCvwExvO2YcV7JAOvZsNcgoTQ
rAW+KrZ2MusZKeaXafY88VOsxUc5N+9o3Lu9+GiqOz4D3N6IAK2x/zbODi2o0nUJLTXEVKaYCgPK
i059kXP/xuiY4AfDTpOkjSWkx3Qs9rUPgdFot75qOE1Sf0uj/hD3m6qeZdvroGcqOxXrCpdUFGJH
v470fN2FJpEo6hbphN3CB2OoceiLdtNJMxM1XaK/Pk8TlcwjpLXMKKGKpvo+YgW25kq1ydny0tyV
G2bAXeb4fYQg8jYNggUF5rMvAPnHXhUNSEmJFS32mVIjXSd+plGrbazuxsLa+0BVGRUsAnT3PtBD
Jt/Q+9VtJWzyXllW4a4WZ4TaJmU1DkB/FibdkpKcy+yed+5G6ZNbTZoWMOTwiZLEpaxriyAuEZGf
uoyrcpepkeupoQMXE2d+tsgMzLrjsDSqjGTTY2Ve6K20MnK9s5sxw2uskWsZtJ63mEQDMpqEwuDC
t+gxZtj729DxjYNvEKcLCzqX5FVqANFoMXLKRvnAc173ZO3KRHRW2IYKLF5CCuBUzRkiYN9CXJxO
T+J4Hxbnbbxjy1jI+MNUjKKD+tx1jIsu5l1KIF0CBJ7efosxyxmRdBCTI7G9dtomyO5JXxkSB2m+
jQRjEXreLhxQYCjmpkrURdqJBEKMN/JA5hGbvowhkzF0n0qzDkQ57wpbTuXWHXW3q/cdcD6R4rkI
UDqmryojU8M8VgScBfV9NF122UtZPhrW0dMt14seDZlfjiSsdWVE1pndlEQfTGZ7KcAtHwxtW+XG
ZQwk2Uvi67gQMXNWB4b/jj9GTomZ0x8Q2hAk0xa1zWq2E5LK8Yx61QcCg/EcBUPcF/eM/3nI4S4Q
8A/z82uzwLaacR2iPhzZtAvyxoIcfhhY8XxML0YI0aJHIG0lbfwhXddG+VIZc43WQyOV0R1SIZ5V
zTBumkIgBkzs7ikpF02SHksJC0aRYOozmUfkJP0Y1bLSTbc37xOBJExuP2kM2zgEgI4BNY/Z7CZS
GoP2oY0m7v+TYSHq1uZR5uSqkbIKasUh+tgFgrLovcAVRgbixbdyKu41MBF0OZexCcnCDN3eqs4i
sNy1EWMgFbfe9IS2ZJFp4koVPGfIYttAeFPU03MTRKtYLG4tXCtxoRJuFG7BxhwZah/Vaaf46JJL
b2sSH+f3kqub5bVRRlelWpLYuSlBPgt7vX2NxZdYrVaVMa6EBveG1K10Hy54gJ2XALmhoqPXpK6e
oHIRil2OQ1lnTfALzG48WAmzttevpVq0C0nZWIPoqvyRkJfIIRwJGkYxUi1JB1kSH6JyOG/rfkNQ
xhwvi+65VkGuozXO9HUpwR4Vv4/KreQrAMeFRccPuJSLC30MLyPCM0g+ufe1HhAoFYps8lnkhS8E
FwU/A6NQl41HbFP2JBb3ba/sPOQOSZIfUkV7DtsBsRfteLCdychnwqmr+3C2IiS46iIiUrgzB3zM
c4ptSsU2rDuq4yaObuJuclTrqsWWHFdA20q31w2cRFetQMhXXVA1lUDrxr1OsG88nVVmdzkIhwJ1
WIiipo3Lm6jR10EgOnLT3pqj+Zq36lIIcjRF1brP0ss2stD+I9zLrK1BDc+SzyJAtmKrLwa4ZKn2
aEB8JGD8RqAGjsBDt3MeSTXuJF/kJ59pz5ZXwiNh3iGi4adCz6gw4848/secgt8G0f98Cl4/vXyv
ELh86i3kGPz21/wowqy/ACgZgLDgOLFdc9L8VxFm/sW0EReZxPGYNi5H4vdFGMgyBisS487Zk/ih
CEOoSQQrE2amWhQzf+KEOa2IEGii1ETBiwkG9cbsfHzfElFIqCnMil90WHkuGjynAqTYkkr9rkw9
/3Gq/mCXVX7pPHIhGFb4r/ieyIVPZn6eGphowHz82Y1+1asRovLc2oyjFrh9DE03l62LKtZQnxkq
C4MghnYXZNKN6pXIo5rKu09aSBJpOGRE21TBklxitv4gvxlaBGKJpqHxyqmNAktZVLIWLf0UT0WP
Rl+VZLcW/cskNq7i2txlGqYME5FlURhrjQqrUm/MrGIegGO9ky6psDFpFyDbYjSIMaUkbjqeyEHL
fUisqfUIwHew49mJMuqvfYsgjBj3R9GLV5MSXzQYAjQj3/jNsBWkdRkIblJCRleEC2EcKAt99SIX
KzIBJv3ZV+Sjjw1vIOUEKx2heMWTmhTHRikwDiSQLmsfwWPaLSJsCGKcHvVoWAUVm1+unfkoEn3F
2vhJ4upe7E61RpWBzq9KM9dvCXIbNOIyfVZPCpHpoUGOomStCP1BXxSiWi5EIyPHUtipGvodSTwr
qGKqaTgzJgEXVIuEdcIWddT8Ql6qIrFRQhBVC7nXQa5HD+owM5Zyby9LLJJCB/UDePbVOCnbQQWC
LoUiQlo/coW2vdPN2qIm1Vd9JNxFI4K7BC1p6Y37VBa7hT7Ix6EftnU3HBQAqj0HfV08DzBBdY16
KOunuOQNGDPBow0ZobpMcEuFwkbUxu+VhcCiTaTnQSzQkGK+6uZNs4ysVYQQA8OI0ahOU991PiTz
Sf4W9d2NFrUbycjXvT/g0o7Uy6nA+jIJHubI5LLw6ldmwmdTgrU0CHbDFOx61TwP0LpKSuckubYq
c3oSffct7cbbDsaClnS5owDcwpIL+sSsILiofcQZOIzoGBX5WTqm1H2BRy3kHyyhuFJHiR+e6PSS
vxZlRKgVslYjMi7StIGCkKm2WWWAGR77kMAO3QqNsy5CFmTIxqG0mFPzC7kwArFYNvXzMAorrS8Q
GvIhx7i5RYhEYL3xpLUy5Aa4xKrKL4JUCbuX1XaZyP5z1k7Yysxma5aDtmpE78BU6aaXgl3RCDeM
f50y9iqsqIpNcLltkSfWQlZXFJOGhyS/CnFwIaXevd8Jd1OYbjxxfER2SyM+GBe8UltFLDBq4dhs
x+hRE+qj0Bj73MDTFIs2sxV4/8qiLGPYFRiGm+9AsewCKf5yUB+0sSBgtL8PfMWOQZB7vWT3nUpk
Gm8hFRi4/kiXiGppDykRHiiLl7JfistOHhonibQrP8yHzaT28aILOLQxeUG8mTDGGQzCNWQSGIWt
UGI1iscaZEpvp372EEXRgzlgUdJG8UqhVAfmYBwTYbTczs/2GXNSt8kEQh5UFSRXTvMlF+6qMETK
17OrIjtdGEF+6YtYkNC6epWwGhtyszkFHGOAYTsPFnvQiYdQEO4aSaax7jUBwQ7yGTFBN3GDTsxv
Yhx6FLh1PF13aXCTj8FVW0sHNNkPXVDS6s+aZyqAdcb/l8xy1ePsGub5u1IVr4KUEe9bVm6ATrKq
xMeiqrtljrms4se7aId6Arutpeshqh+HgdNCPMV2XABNrBjbD4ImkpkjbnxtWkasUFgVOf70BQ81
K7ttkeo+OkmtXOiaZwstRBky0exciyUbdSMuoj6+CXtyHTmbfDNSGKtez5o3+KW26kuCOjC8h2d6
OBCnMI0EoM7wbxNVGuBphfAgU+V4nL1qab9VQumir8g0l+J9nPeHrMX3PSEftowRW3ijbijrDyWA
dDWj35Q0vPxZbbZkC6EOD0PtvOpjAofE2u2KUN97LD52NjTfDa3mxzi025ZO7jByqtHl5soLiU/z
+uwmo7h3h0E5pHrwUqE8XUSTuW6a5kUJLFsVouuJI1FrBN8i67nB6bpAwbPjvdkZLQl2DT4mzeTE
3+8KTyQrJXWaMVrDCiWp2qPMLHzX50E3GdF/JkE2fovZSTqPTeKtzM7OQl7AMnLarP/eCeGNqvHf
96WdVfElSePg99tN2ZjkLIOfAb6JCsIZKnWJPJ2x2xCQFyqUyuM4dp1bZJm/lpRaf1LZ4e0ykx9V
qdX2aT+99IZvCwyAHT9Dgc30P14gg7oM5NJwxFRW1ibIAKfQ5VXdlBCrDNk7JnVEHnOfDDu/j1+J
KfK2eon9Dzrtrh5pBo461ry2NVnxEw3TV0QzMZPvfTz6sYet1eekSYYEL9NsYNfM7lFSGuNgSvpO
VktO0ZmIU5x+5lnmqZ2tVIPmyFMgYadvve9VMqgr1SNNr5ECluF2Jq3UXnAZe3OUjXWhBnW1Shvj
vPGkW2JiCRtQurs0R2FH55dHrMVOT72wkeuAtA3reZxwdiCb6Z1ck87luu9XrQBsTO8mN2r6TTsl
T2EQXuhS3C36QTNdy+wjBw+qRE5E1OwjUskjI7usJSOwlQIjidY/RDkpjY0G5pA8qGUmFEDXM/mu
T6qzYCyvxCS8NP2usn0Aw4AYRBwkUviSlsNeCQF4kVjprz6vxKgpP0w95oKPrpuILcRiPvs2yXw3
A5NKIRiZurBQsAhAa1f9W7UcbdWKiBbS/nSq93Yx9IH0Cn8z1SsFwwwKzaqXPoAelrOBvs/nX2fu
Eb4f4vz4Oj+vQJ38vn4NQgInqcjqpVURgFKT7ED6zkRULAkYn19JZRz2y6XQdKDtRDJgUst+vJTq
6yOxwxB/CMPJ3GkMhMtCDDZdW71kZCviKA23fcnIoDIBPxJOtoj1islL4Ia1YJPcaPfSgL+jljYJ
jaZIwvRZ56vWaJ+HrtvkFF5ynzzlGQMIwyfWHjqXMec5tchick2+1KifaaOwcgRZTN0hJClZC8Eu
iKan2O++tVXt0lGyhSzay4P52E7xczZ2whcanvmWnt5yPIJo2FAqKPzPx/uQiJQfqcl9KGvJGVpj
YWnXn9/qXzGwvDfvL3FyKumGQRyMlOy4djs9l0/wMZ2ZrZ/u9TP0kavJyV3Owl9JQuYP/tkXO+lH
mxJ32oq46rgtaPitUWfbDH8sAEfsIq63/Pxb/u4+qogwQMSAlkH38fE+aoI+6tQsDG1k7RA21WVB
SfbFz+N318DJQCokCmje25NTlwAJI5EmkERjcW4052H2Q3rx7z1qEeBtYkk10RK/e2L2U/P0P2B/
hs14fEq//6//uX5K6uy//6v+x4n3h7/n74mLJM/eR0SeDE8UjTf374nL3AMATqWKmkg68c+zPiAh
CyQ9Y21Qn7NX8ue4BRPBDPBGsiPrvCN/ctLncZ+838xbNOQ/jG1UdhLG6x9fON8r0rqohWk5Jq9y
TjyRSPiJNG4UgBayUK4sChVftNalFy3LvN00k4UTSlvGsnybptVVGUZXXajR+G6uQp9qFe+ERjGR
+dO52hFsawBzgRZowLjLPIMZeXA3Dt6hJ2uTnejWBNkIK4giym9WfSEyuPSdeJD3ARFsVk3mEbk5
u1DMZivdWlKb3h4CQaDkjjsnmADelqonO1a6tGauSzwTXkjcUVZ638ls6eqLBwaG5ic2SGtXRdJa
BxETjpq2SYDGFDACYNSsy5CzgCZdoFuyNnLeMuLQ75U6715lDemv6F0aysU0Wpu+z2019m32tqXZ
Za9VwUldW2lsnhgZSZdalub3fsicmoS2DvBf32q21O/JQQpIfPRIktKUs3COAhDEC0t8qoWzJOpX
UqMc8yy6rkiiojEv0+0jksj0dxg2buO8yTdFwsldr84IL/cL87IYMg236FOSrg1fXdPe6HpaAfrd
KMI5yBnz6n10ULtd2jO8InyZjKHCu9JlEpaTe+RrizbnKZirlJAXCWrGZJZuCZLPMNeCfx8Gyopz
lj3lnpuG/t1ceNGfLswnQwB1pHhrGi4k0ICnFDUSAX1/U3CKHgio5E/7Kz6MJ++iflEDh0RvEKQt
t+NMmo390RqH5XeQzHalZocyToEAVIBAZ2vmVKxypbsPGwJjxsR30Z+4Q3gTeTySIIZBUXTQHTT1
PAvp8gryeS7SMQqTQ25UG7khM9vUgqVYjeHcqd0Hw+iUACZ6M3QGOdnqFcJBjLV2QlRVncxMat2N
Wkyi03eTYL0S8HYYHKzUXHcJT0LnlDk4sv+kQHZi2YfWFG07n+w1BQQlDdOBHlOIMCmCT1EV6aq2
prvAy65jRkNNL5Ku5y+V9DYZfduywisp7Tj8mXdlfd4FL6Kn3DQKWkNL87ZKp35P8jSjLHw2AtmO
ZOtSF9WHMeJL4sApsmIfmxNluLRmrLbtR7hNRa4uq/Q5FIpVoFa7uPfXWgitxUuFb4kUX0+GKjix
LkE7uXu37p3/2r07rRlZOJB/GeQAS+xWfJCPC0fYi1kudj5svTZ2LEDlQ72GN2hzvGXwZn9+sdMt
i9xjCVwxkkwiDFgQT1apwovMxphEjurtKo3O/f6LVuS8yH/Y5rkAIQ2s/8aclYzN7+O3aQa5GeUM
HGHcaG+zRgEApSQcArnehGqvLBTSGyUxXWWcWWJUPvSjAk7Ec9SSRUMw64ulBkFExhMVhTHmJc/7
YXb7995WpR907Vkv8EkDnaPZl93zN83B3xsqQAYDiZiqzLY/9rSfGjI647pIEYomTJ0dCD8VDAZq
Rc1A50oO9hvO7+eWasD5xxM2gyzQ/Up/sqWqxmlXm1+GQg8eOoaOY1NV53ft3WkqbXO5SEtM72TK
NEtFJq9YaN0m3Bt229N/IMiGKM88exlTMMl0t5ZDft0vp6uku6rE20a8TdFT6eEFYgBvmm1iCyV8
7QeafkCfctkJNZd8OZWBf+3GpJg6aKeO/REdstza0FCvfO0KjbQpLATTjYlbG14kj4njuaI8teJ9
ML70/aaLzgxe6eyxTTY0a6TJDjCUx5eSdK5PzjDeSlBajIOsHIfmWHl2IeDZ39E51HvIenSSlhXd
bAemfSQ+9zI6sLNAupSHVdQbh2K4rQxcWfQfJ7f005k+FcGAIhDtrDMvTPWuHS9GizBkW30SzV3h
EuWKc30B/r4ASjNwUBpRk2VuwpEezz/wmkE9RI3jiYcidATYNhBugk1Y7otsXYTk7Nwxkc4rW4K8
kF2HyF/BXj3qz7UMTaC6DAHoRNFV0D+iP9lYwZkJYqcBtaPnj0TILqpoq/o3/BetQribLR2LNbwl
YMx48tYYflWUoQk/cVsQ9sIcRfw6ESXKRHBJnAgytsJYtA/8M29skEPKMbhDQmcWAKxcC91YtmQF
ty590xFShtPEENjAFBg6+lvwWd1u5eNgLrbX0JfAMHkbj4Gng+zck3a+7IJDjyixMmIcV2J4Hgpr
9BLcll6gr8XmveBCsFqNdNHszI3+gHSvyTbVN40/2Vj06ReCQ/ozNNfvaMumbzgNCWE1Vv7Dzkpt
31s14QHRg5i6hAuoAJRBOt6G0aK9lp7qc2Gl7uOX9kUpeR8SZVdpC6Ffe2vV3BKlXWJf3FUXBu3Z
o7yHFTTY7Jtqt2i+xyj2GFvLiCMZCYt0tZQUe0B6qA56d27FzxpFg3GUpGLp0ya78KQlI5HpxkJ8
/yDdME0Yr0rX/JbLy0K2tjq/CqRofnrNo63yZT8RSmor3D7kbsjlVFRz+zbdiKg368UEHffRfza+
E0BKuCVtWcSDmgNDavIv4mBFE6VCl0dk7RIj5RHzFwlQCaII2FQvwWV7rbrpGfMPEoCNB3mt78xj
B3cM4tneu8FBDcntHiuRo2yU84Q0XTdYSQ+JAPDaSQNXPprkANY7mfy5s+pIxB/FkLbUQLIR88xE
a856gFBmLn1S/SC9cH5Fgcm45EU4b9dMyWeGsT/ZUuH2hY2gASDLTfpA8h8OTsMpeewIM3sENrYs
ctqGfb9Ir8wdypZyYXXrtnDgxYCZf6adJrWLCmYSDEiatfEyJHN3UxEUCjzxYbwDVIyyIOicwXsl
V1QSaaHnyGAQ6EcX3N65TaMuxHLbp/dEABNJkaxlktTt7pizNjEIa6+zyxCuPv+2tw1xWmS6S9Sp
VQKWrGYpYnvWTCIssRleF/G0WBszetBbsbwaSOLc9Xd5g75hae3zH+aG/4RdE9/CF7tmFmb+P55E
f2y9b3/Jv4bOOC/Q6XF41BR2wrmZ9WPfNP9SUdwZcx7F7A+kxvq5b+p/qXg1sEjpBk2DNzfvz30T
JwezavZMRSYZzPqjfXOebH+owVB3W3MmBRs0mz0QhI/7pi/0sR94KYhB0TtvhkzcTz7J4J4mrMKg
JRy1XxF/BiNHwPRvRyWSMggTpA/DEt0WMkMxYuzh8w36HUXrRmfSY3v8+iUzre0x9olvSB97xrWk
747yajTJsRQ8OLWWnN3GU3ldB7qrp/lLKDfbCpxiGALxq5N0kWbxRvD0XU3CfMvUdNQKJjbA6i1g
9wJ58MQU5MHE1C9AioNnv6iv+ha7Vx5sRIC1AFTXAcATD+69186OZUiMjezEprUy23SfFPK+aOjj
IX/pusiphICxpHQXjIdaN0kvB2IYq/s+8QAIyo7AYSZPJrv8P+Sd2W7jWLZtv4gJbvYELu4DJVGd
O9ly+0K4Zd/3/LLzfn7sDLoqsxyKPPYt3McCCglkRaRpSuTea68155gT21HVrrJURhHW7Apbcn1V
vsh597qouBw7+7WaKmTruXX0wjc9rG5rEK2FfdfAVjVSWKjR2YREwWn8Hi0dAe5uqkEOHAuGpXXa
Bx+t3BKlHuHtaDBtHhPfgpfKEMlUmOhawwh63yT0YAraJRmhx9pmQq4wsJcbFMmlz+rWoEn25cBc
ZOrAyL2fyUjlugtley0VKgEhlv3mT+WmIRkFRbT06CE4HGm1T6TdlCHIR5Eeqq61l0Nhk8NnP9c5
yhW/0i67PLTWYZ5EtByrDzXNl52vsbCVkmGvcc8fqNPka9UG1S/Xkn/tlQzrjNIzz9Ng3t6mhGwu
C8+x5GWmmxBjfPRKNPl5YDFI1C3M3jajmF5zrXK6kGRlJ1s+fyyjMrQkyH4dUrCQAU0SvCLbIPhB
CyLyHIYJ3Du6TynUnqaKRoCUIboJFQXGgDHaN54X1tdDr6iIRBHp1cbjGNjnKVjANm5XidehFSxc
QYfYYmyZmQaQy3HdMCmv0n41pGDUk2KvhCz4ZoN6vHcVlElhwCwxFbsyzs/51vZ60KCF4oka41cV
QjITCZRM5MoGRAeQWNDbOdK4dNem6a4KLVeBU5xA728zAiUw6pYM7KxBpSiE7mNiAKihwGOxJ/py
NRTVJarIbQBGZ2paUIQZyd/tknTWZZGSkgCSLRrMTRzwQVbpKgiSdedPqyZnqK17e5Xk73KG7sjt
R88G0WmxO5btlnEsvZwY9Dz1aA0UiTN70iEqZCwWhrcq1oipsxeyCYc1JGF9AuMU1D5+gPaKNvdF
Uk7rvLPAS2ebBImuYZBILotHH65HKeuboUZhkOcJZOvYR9df65AU6vYijGR8FW3CNCsm3Tf12Flt
uafj65X9OxuZ9tTWrIVs3UByxkauzpt8WJp5vCu6dl0iVO34j9axLcyFXJJoUvgA533p3BroElQe
z0XRpDdM7zTvvvffdf2sqf21B/1ophoP8yuL7BDN3EdpDlufqTxwH/I+wl0jWauyotbNwo3IRlQS
ZroadU/bi6C48nD0odaLSVcgSSXkVx4zc7zvafbvhIacNU1HMsVl276TBGhw6GWoPsV4OXHk5cWl
OI8zjhLpSD3pM1/yYNAQ6tdlmWsBVUmI3BjSYY84pKCMD/wLtSDlQ/WCZc78YsE8DRNYXtU3gdrx
hfmaCzUhu1IGMkg8mBRu26ngtuqrQu14ofWBIpn4hIDWURdPF6pXGSstbfsndeorpwqCY5YRDMPY
/UJvwlczjKeD0WWgObJggd/F25WheRMN1dYOx2stD8YlKKQEZmz13inBzawfd4YwDNHeoTJV08dE
ky5FqL41GvHR/dRcjTY5EZYdu6msHVvTHPaGBW4gF4Yb+sQ1GKNpM9rWWPk0/rZXbIl2JsC3pzy2
YjV3bDx1kaZ0ezVCMOH76A7UsPuwJ6R7sUZHztaXlTyuGUsWTk9oe6a1twX+j0DtQy7Nmy+y7jFn
pwXbYdzYksynomvKQiej0SOwSy9cZtiHzPQflcSLN2aDojLAVLnBCeM/xJWxS83gaES+Kykj2lFV
fw8iWNqDHe6Ssde2oq0jNxo9LCapLZibd9ohtFWqt8i+ordlOtpkX1eNIJLHl6MXJJr5km9a7ASL
F+rW/knkJsWqH8EnyNOtSoYZG/eHgtyxj+S1BTvMVTLkNy1qYLjy1MdRIuGDkrpmhYIxPdatKZ9p
1nCjtuFl3bR405NJ1BF371/xjnI3LWxZ0268cz0lbCMwzekfvaP/hAqQIdC3FWCYJO/Vf//Xt0TP
2X83/5i/Wif0RQA96jqJg8xf6ZD81TuBSsSfEAgIqUaZ/+TP3onxh8zkAnXh3NLQPzGgX2pATZct
fiAgJjCS/xaCG671SQ04dxUxejIsoaIUFKm/1oB2H1VKloFGsoqXWsTvlVaeIxq5ic0E/S6GbM2/
QKVHey1TnGLMtiS57hpEfXH2Eolb+G5MrCcycGakmJEr1530GA/echzst65Fz2JxqjRYWEvaKWGn
3gu1KheliVYae1+sPUnxo0XrVtH2PQzdJFaWoiPHK2NIi1kOE4k7WYajetD5OFCaBucyNU5vTTW5
GbMSbrHBgFXRIn8R2iUSQz6zo5+LNZCstU/TFEikwoKlezf6kBvrZE5Sqk1xF5nhss7UReg18Krg
Fi0aYaFm67cgjDcpijpluI3ScYFK4yhVILKrg40/LkblQPoqwbFKfJDU7nZQe6oMKzzXx2QlRIBR
zqMBLkKSuwqEwz6hCJMYZbpIztSGzZ00Byck1AdVqKabXhlpqnSXZX6lgnuTyZCScGq1KlI+OF7v
JoEMFTLyoKEJIrOwDxkCK2NX0qYoYwkdPQ7yOdghucyJeciIe2g0+zIm/iEhBsIjDqInFkIPOIbW
DwVhEXYT7nXkzsOcr0SYRFDPTn+68/JLUF75Y7mAwLNA1MlBtD6qBfxfnJOKZ12ULasTvrSC4Ard
B8XH3Dkm0GKsabro97V84cnvHcERVi67EUL7yR6w9YPOFhHBQObSlg9dna+swczddGb/a17DcX/O
AxgJBkjGJryJAq9dQRrC+DkPn8qw2JS4HMos3nuFcvDoPUWMqybGVh3jq3CeY8UMtEwGWyoDLgBO
dJCt85HBVyUbBCaZFxpxezmDMa0s3SgYroQBw5nqC38QN4toAZnkSF6FNWEgaJWUMAclrLaBHG9a
xO29Hu29wX4MA3+fqj1df3oSqnT0rZuqjfDxDNDTh24bUHuuUhiIrZZuDQmloGVQYcaI/ugcqDo8
hS5MV4Ido46ls1wyLk2pfqWOcVXf3gS87UADk6e4ItOnReJiVd5/zPFc12aFwjdN7ei//6uqfjyg
/+PH/HNxljlrixkWQM7BDFr5a3G2/2BhZlmcVd+fres/V2bzD4NVkm43J3QwvjM65c+V2fwDOoes
cUQ3MdBrgJ7+7//5BUZYn/z7V602G8avZ/PPFVkmRHk2aNufCJcvPe2s620KEJ8xMSfBieNX2U+r
Lx/P3wyUfrrEvDV8uYQcV53ZVFxiSDLWRXvhV8fvr/D7tHvuLtD8UDVAGnMj5PQaalrrkmcOC1WL
t70eY6eemO2YlM4EVkRnQRTznjcdQeRarK3kSiloM5Y0NWXcWQAlHAOt7qoNNPxqGs38SZJuYNK7
CKN9t/H8fkddx0s8SPcEgBNvN1rPdYc5p6ywCeVuU3vVdprgDKOTO3jIMr1atp9yU3lM62YXpSXA
2WAgUVmX40t8ewfL9y6iopcJRWNRSOtLhfnrMLUbOwrIU7FRecbqTaBPpL+0KmksyqwihKZvy3W7
0npUrOok7dTMvNEzaVOa6rHjoONIo7eMmvKmqSTS2EBp9qLFb2SMpVNLBZtSm+yrKaeDjFUwNTWG
yNMyDJMLuciW1lC5Vqbem1InwcI0nEmRHm1G0aIm56Htguumix5Ko7mSK36WkuOqHpXwVRsIQg+6
YRNX5Ewog+A873X43xkrJJzyNPO5861LA+62v4CwRI8RUt3K6voN1L7VIKv7iPQfrNHVeTsbIDv6
2AQI7KSU1EPTXoZNvDVT6T6O9ZuwMJZJNQdAlPKDzr6gNfqqyMNFXBdLS/Sr0Y/fynaEqdrJLg7G
pY+NTZW6TTzaR06MFPU602JjUpkuy5e2Nu4yS75QrOAlrVqat3m4SuToPC30VVb3W2+MDkWCaM8o
1bMyL2aj3X1dK/5NTlNIRYav8+Ljycv2rYK1sFJ7xRkCfHttHr8hVYRJjcQ3lV8wHj3oZXUhmTSe
OqVxwpGgnXgQB09DOJh5uj73GuIl2kuS/0JvVTPYCSWOx501MYeVr5uw3al+vC3a/iyxa1CyzD2G
nGTJSSjPedqPV12jYJkoaP6y1e8ywyhu/bK/rIrubYgAnRbGgdilNTPOZDuqqmvGZrw3VY5Xk9Wc
g/dMFz5dFQZU07Ooka8VYQOZJ6I37mnpqyZwdshFXq/rrurOWkTMg4PWQ70oVcu7obnXVQtVr737
IU1KHxEkD2AZ4ehPpzTZVR2o0sTI3uuJxLaZRplO8baOy9sOAW3ZpRPph+RyKAzz6R6btX6TWMQY
WdKNGXquQOkPJ3aNKwF9Q08TJs9NDmO9uAF8azyZ7QTfrQj9AZwzcY+RHWgvOKAj17crIjfLJgdc
JvG+UHOVnW7Qv1II62zt0cnRth5Cnac2n5r4talruveySVgsE/2lGs68+Dr096YOHfxzDftPOM3Y
M2vwmw0zT+rm/aXKf+pozz/mz472bBrihEN7mn4x//zzNGP9IYQO+50QHzbUmS329TQDZHdWa3IQ
+hwG/2vPNP5QFNgf2N/Rw+Kz+vc62jTAT3ZNjS+d9ikuL/RavzGIIkyBfm6Jio6hDIhIQrAhKdlT
kGX3+EU9N9cxg1bxjsVIc4xuVuDTIuzl4rUkSDmOMMGWCS+O/KCZWUy2Soz/OpnGfU0puLZUUW4C
maawUOPJqWzmSH5v9U9TMhqrnt5KSI+loNdSzU2Xcm6/CLu98vA7Yp6iwTi3aEpRwAenawNkF2nT
3MhJ5pZONjd30PkEJD4Dhp8bP8rcAqI7tEfpvJLnzhnmeTdlrcDoPbeOzLmJFNFN6ue20jg3mHI6
TUkwz+MmoNJy7t8nn/0oPc+GBV4na2eIfLq35sZVXjNZpJNlzy2twq+ugEzre6kKspVC32u0/E1F
HyywABfTF7OYJPUsISNL70jfrKd/1iDzneVb0txXo79WMvACzDkd0lw5mpVsOwobDFBiKV3UCm7M
fu7aFSPtOb9Wlwb9vJq+3jA3+LS51UfTla5fFFMGe2WbfFRDMpBirASD08ytwsGc8X7Cu8jp2sVp
tglDHMV56QEssCOWJwTlOM6YxIaBuanSyc1Z2+GDIwsCMGNLmtMY2Y5/51gBMaOwMTZTa0jlZqiU
51oh/TEVwsk837UwLgV6ch9BP2/H4iklVifEIR74wfOcOCDRphNznmqs35kEJkUKbAFpijiFZi8Z
9QRGiutIJnK3yrBtdF3n7bxQRvyOXVtLruMkPFMtLX60PV1sMp+9WvQpWS05pzUvm0aCjZA5KXl5
gyIWnd2M6YA3Pl00vbDnKL6esetgb4tcuimn6B5g88TsxncpsHqHjUZZpnJcrNVEmq3yjBGKMLke
xXgT9tO8o1XZEpJ7QQscKY4vyHIWvXQXlF667NVplyvdZSYMWOq9acFCAVXfh3W2RaFfulOpbibi
nu26X1n0DKNCFQ7VdMlybZAi2EXuIIdkDbV5QLEzYZnqcZQrCM0aub5NMEtoVDORxneZEJ/AgdpJ
Z2dFjYBjMh5CHfNZpiZXSWLvbRnxXBiQKGUnh2lAJK/KzUUjyFHoDfpZgqojkO+ENwVME0ieTTrF
EVV6lhuMR/s4fC76ftUoyrXoGKCL6cqraHOqKQHX7NVqQZPRG+YE2hBPglHeJZp8IbWEWvv+nu2O
pIWm9d20GFpwdM19pUYfsZ6rDsrxszrB5DjyKgZTweMVWYCcfU1zO7M/WB07oZXot0qBpVxPsMGz
k1IW0SORs0NsguYX3aGa+FiMMDyLkoLzsYorbDCuO93PF6bUbnlD+f2s+Cy17MfGZiBhk+rRefJV
rKrQrM12602ATIuENnYtYV2JqoMFaD4xlLuhjy4bX7tFetceqsbkgM5WCtCmUYhS86xD0gGukKTg
EnW9k5rp3ihYvqgC0N8tJ+xYCi5oTbdvldi6jzzBIVVfkFXjaKgscZnBrkdwX33Udb4wNNKq28Ed
eg+orHgcbKx1kU3TZKzMl65EhJe0hwknhkMwc7r3Uyug+PdXQmOkofX4iOyywD8ms/ZAMDLrfZI9
sZYtB45s10EQkHVEHEIp2fHSiOmMVsSaTZJZbsMx36tJsNeBAEm0C/qkVW7yTH2bMmM9FjSOMeBu
O5tgLqVsH3ylfKzG7pmvAzNJiQkpRz+L1+FIiVosSdRxtSbbA7w/b7vpEJDQhMxp6yXatYiaV38U
r9ZMN5C1epel1srKUK1ow1EfhrUAzVTM9BEemEupDC71hj5BpT+PEzb1lMROSb+dn4WcHLjY9kZa
Su2VYWQPmcTYsoVcagQu0XYsLklsfEzSjGVLhVWRa9Wzv9VpCqcg2oUSOpSkjZDFNCryGJmhWMf5
ACnzKrGs59TGmCdjVLXLAUtuguao7CVyxEZSj3Xlkr0AaAZuiLp9CXSAUF8qir85Y/7mDKGtqHOA
FTygljyfiX85Y6Za0hOsQWh2YGXIj4eNnHluIJQFLpyn7y912smk9vjlUvNx98txVo26uh7GOZ+b
rDUVgIDWHmQ5+8F38ZsrQpdli2AibgaxGazDk4ap0msK+6nFkriFRo03dMsAdgHk92gfzujZL9gW
IDR9f2+/UXrmq0IBhZ+uwVD7jUtd1k1ieT7Nqc4Nie/blOv5mkW5wP63+DlM4LQ1cHq5ExMG5+qw
BhWMUsec9oLBVKPKP3QfTp+M00ucfI59Wil1E3FHUZ0/tWnjmkN2qcDkCTrzh+/s9Mk4uZR+ojXt
g5zOQccuxgp0bIgn8IX50CPV+/5L+tvLqMQQo+5HumHRTPr6AGptNoxFy2V0svkiTo02NCMZuOn/
32VOnvMOYAyBKVxGIFcryRKEbTSYP+hzT6Uhnx/ZzMhGi8LQYG6Mfb0XC1G33ag8AFW1NcZiIRXQ
y8qLVm92EnXk93c060y+Wn7miyGQgdnMUkFX7eT7KQqj6fNc4WzaD246IjbzB3aRLO4IgQlNCS0e
JuySFNzvr/t3TzmvkkDgPNtBjJNPUmPtlDoxVQsmcWc6GSoxzNvvL/Ebg/Xz3qw5g0ABc4vI5tcP
sh8ZC3cGJxJ5528yd7ZQEdJ0hgb+0P6jtftLC/Fry/D08DNfCmccEGz+AZri5I2SEmtS6nA+/ISE
DDfSeDXo5bmPWXScZWM8t4rDTqCTxFHcfd7mf8IhGQH6l6/0d/8R56/37H+3H/1Tbz3/kL96ykS7
wcfEkAJ7l+Han0dk+w/NoJ/Bn6jks+jqvMj/2VZm4Iesi4HfP9vNf/aU9T9M3kCk0rwYCk/Qv8V6
s09F9+wd/DC4JcrMq2bC+OvDaHp52UUtQOAJE/bgjQdD7s7Lot6rBcyaWp/OURIkjK7M3RQNbjwm
Ttq0W9LbdujYmqVZ2Y9qMicxJBH9Q6yTKpFJoIho7QaLIVpF9Gr0zGPVyJyxlzAhHfFKO1GFpCt6
kcq7Mexca0zfK0qj3rApclXHizCUz0KJtnmgBS2bh76NVhld1657LctwHTb3JbAQqXuapssxujLE
Wa/eq5yvHcRTioPVGTKl/UjU1TwFcrpi5yVPiXwQYCorga37SVYTrOVIMkH52LFEWnCMbyZS0ZDm
d2riPfut/4oVKXH8QHakRIFbZa4N5CZOy4rEHai7yJe2SEpu7bFMFlXgLQb4EzGd7AxWncPYIMD2
ZDWuof8z0/p/fbNPd5bP742n5vP50H4zS6hjTfYHYQ1kjvPL+YhfjZvUD35YDj89o1/X4dPLnBRr
ijEZddDDJ5APzXJ2XjYvKMvweu7wy18mCwalX16lv6kOf+/XzA8kZRTPIs+/bZ4uWXBC1ClU6N69
tkwynSUNG7GM3GYzPujm8nH1/2b6/G1V/rzTL9edd6QvtWJVwDdOStEtBv2Fj1XxnvLOWxi2uMul
ylUExxcLPhUsqCkXP1Qjp7vO6bVPHMzmoGSlFXPPInhW+o3Jm/D9p3q6D5xcwDqxQwT9qFbewM01
dXTuoS+b8vi1Vcwrqao3Vatuen3aSe3191f94bask4cnTCVaPBVX1ZAsIwTLxfTTXjovT789n3gn
NZZCdrrTS8ieN0q+4BL1CniCvYBflrh4DXeKW6QbGjvB6sfC+++WTOgqAqsK6y/Nz1+fFCAIplXM
tGpJrd7nTtrcYH8bZmdcabV0vH1xPqSlWKgFmFm8H99/qn/z5oNnNuF8yjoM588X6MuDKuktAt2U
IIOwmyhbWVW1/uc53d98d5ydOFhwrDGAOs+/xder+HSXbEHxU3s3GQi68odH/jOz7eSbmw9nKFZM
Ci4SZH+9ACFXjVpbsHTVTpw1moVsQ1+m7XMh2ZLTVhARS/s+NJMb0djbdKRzkoD7G8xFoF0pysGf
qXve7fcfrTJ/dd/9Uie7ISwl4aM5hZlnrTmcrqZ95qJ5OAeB6q/sxQShz6kuMG0sbm8aDlk/Wc9P
a2ze018+FEqIr596PyhKmmVcn0ICJh4Dx7FYeeSo+swY4Q/99PrMP++7+z15lIm7DArUHAQbLMeV
trg8ho6bXIbrYUGFuE0OvWP9dMm/eWO/3uLnOvzlwbJaCTv8fEltrbrBa+TSRF+yv7gZiWaLnwrg
v9vAfrncyWNGqKU9VPOJaw5WKBeuugmW8SLeBpv8Jjj//vH58WLzS/Xl3jTGhFYccW+Dq7rpatjA
jznrFjTLljIUS+f7yxGi8NvXpygsQ9jZqR6Jjjh5XEorGzBiF6SmoAAKDVzFJfBwRV4qgCZLs9sl
ZNh7XkIjFbWOCZdSlZcGWU5xKJY0IyceZz+/yKab1DCfAuVM6TwnnGk75qsnXvxQ3IRZBh6xXWSE
xwbwy5IpwnqcGNd5pTJv4yUcGgXr5VZRvHMhVc9FoGyn7KxAM0QlSF49YmoxOFJegTFHcDgVO7WG
LJOn771ULLho6ofUdWV21BiJA7tfj3bqVoo473N5BPB4Z8QXrP3zpen7GRjAnvG3LW18eWVsLsw0
OnSJ7fhlswSju+is8dCoZk6f8Cj0bYjMJpZ2+mSu1CB+620IqpRj5LtPTY1UFv0B/f5YmVMb9Ajt
JqBzFfBqV05YmDiaDe1tE09LJdBXmpFdYK1ZSeWZGB7Mdinb6VtAMpkhNZAcovOa6LjE9tdFXK2q
nvFDej4B3rGhkDQMYk1/OkvMklTe8rqRw7VWS/G2rN9Mwj8cxBx2giGh7sPJqTvvMqsHt4Ffy6AD
1/NCDumVjXFx1ppHXwvWEb/kJMRx8txY6DiQURLLl61qOvgvQ6JPk51ItQgzFXF6Q/UYMVAnYNjN
xpuWmhFRN0pDzEL+RkFE0ecTCbvZqgqZrJDESHDTA+52zIR64ojOWpMIy/SnXYWKjAo6x3l4W3Q2
h4ECIC3OJqkwWmfAPubZzb3aF09qU6woUoGrmDT0aehSXaO9sww+6FxyLK06JCGxVIIeeBWMoI6j
lWnejQA3zVelwVRfoso7dsaqrpC3MkxQ72R9F8kXZm9c9YicybvVqMqTABDpa2PGbA34LiV1FahZ
5KQtvKQ+QZdf5Si5kJpVgX4kEfcRDclSi4hcDuNtqLdP2kjus9YsIfoRvJgCWmi0/SDki1FKVjHC
Bkb0qoS0rgTceWyTnS8D9uW9yI9DJi3tqF33XYle0QSrf+NpPM15gHZuT+Xv+yG5dMJN05juhbHX
zKsaAKg0Xoy5ctk21+p4RlIxJEXwrx5jrQmoUjXeMx1zJj9atllyobUtRhFs3cX8FTOUMe8rmFeA
IaWR9zguruVZ6i8u5Oh+NC+QIbsCNE0rb6MRoKK2M9p0ETb5npzCM7+ZFqYMHT5Ab/4hrB0bHuCC
mGaKf56E6xa5SRMDpmJHTgz5QraSVaParo6jINM5/KB6o5k6QUbL/fOCd9Loris8Qmqm4VNAxMJD
fUOeF/A4DKvnmpIgFgy2RmZdyoGxDKRZ/IFioYjdWKYbrotjmNarUCuXXf+mmNfWEF3XSGCEYMHS
7wz/eRL54ATZq2heUu2tVJgrBvGmJrC5DbD4C5Qjdbtjn2QcOvqFEwAEtzCchNGFZDzM6QC5eA+M
LZDHdKUy/NG4ME70rYkej7woR46eI/5WaqDdkHe6fiybdUYEVZeiePDltdy0m04/j4LmrI85LgYP
Oa+z76N98CrsiANMM+QJgZMl0kIYeDjVZp9KTLY4wxBt4jRtsBCjvR4qcy8sXKeUj7U3uCNIfslU
FrUdME1aZw34SjlaDpq3bJWICkdfhtGHXXrbsLIulRwiuNG7JXh+zzfQLkKP9BiNjsE5adUbM54e
JZ0sg6y7soL0xhacvet32482Y48HJwR4x+dlJxvZZuktklVQdYeCmytK+Vbpun2eWijXh6Ui3ScB
u1gVrpGIbJDUS1iVMutpsPd1lG28WF76kbT2OnNVN9d2ctkIYsmGcBuoMmz18tEsBQilGpCcvo5b
eZM2yWVVYyNuunUYvUlA+mrSfDMx8rj72wo3pYQVdTrPtfws1AKnin2Qywl8PnmjMsPCbeGk3WxB
UFcmep3YgqANZbGbhZ/QmEbiqsPIvkU68zo1h6RpVrLWPeTlRwgMPVFfFJ4IPoonk9d/quQVZhJc
Yrhkp6nFkatDtwyqZxw2y7LuORGNm3yKN32V8W6oRG5k2g6/C48a9p8CjEinLnXvIeZfE9O7mEfU
LaCJXuJVUHAfkElJVPbkw/OMmCQmE67RcsI/oZblZT1Kj3oePoWlBJRYK5G9ai2/iW/v4lb/KDqN
ZXVgWozd2k+8hc98XdaQu5rbkG/Jem7Z1gZfufWTctZRbTprKeSRnWZv5tcqI6eMkPNISAurRHwG
+GMcGOAVFkjurkJVVZvqbYXJukNKl+h4xC0Zdob34gEzTVp5WXGSypR0FQ7pRYPMIFML0Kv3OBCp
SbN1a39UmNA1FUKkHwXvXiPumz64YsbsxmVhrIw6dRNJfbWhfiwVv3EqJMap96JX/KASvokeAf1u
XNFYTtM9B7xjiKHzqHTKFk9wuvbS89ortxWofgtGJqy5lW+XzDdidnjW6lx6kP3hUgHcN8j9lRSa
H0WoLgPDW6ZJ7Hq6tQHr7jvk2R/TWr4N7HHn88WEIDJjwn0hjVyMMvYnWffu7dw6DM2Mpm1WUbgb
rI82e5BD/p8oBIsa2Dsr33IUXBnBSDZ6d4iskd8ZXCvvkJh7SggHPWM3YGGWE4K2s008SeicNdez
LzU29D5+4uFiHnUnovcBgV5Q3onwqI2upd+S5L2cZgnKdW6+SGSr419hqA8p1MBNXcULtZmQdyC9
t7p1QhiOpC2zDgRod1YO44Jta6uU/qLBVKbwCfpF7da9twrj25mFoeXyGyNe8kY+Mn+X8YEqeG+G
sF4FBIKn/osuVYpj0NkvB7pyajgXIc24zYr1VHZr0wzXRVDe1LPfqwh3pQgvW6QVmoVp+mX0UOkl
LnztN2G8jF0BMPOdTWvhtVeThKSz8jc2WH2pvPB1zhmoroX0FreeG0mXfsf3I5G/kD13JboFk1gC
9vos8pdNlLty+24HT1J5VINbr7ivbEJ14tcETUyp3ui4wZVX0DSLrN17rUpyT7weM8FNvSTQLTPx
EVXjWaiajKN9plbdCkHHYgqsG1JOHbW1VxnVmogGKrVwq6XTpsZfZKjFbSyQDvjz1NqrrJXqTVsr
5Rg/iJAKpjNx/xBk1jK4RTkw2m9tod/FnoLoRuM/T8lZQIjhySUDZFIUJCwHLxacHgokonFaxvDt
ski6pWXvFXrwob6LxbXm0WuKP9Ke2NXZYtg8aPMOH/oIDmsnj3no++6u7vN1Che5GUYHR0JcqRcp
WE/Tv03EQ5iZF81cwfVoaJR5PUHbYyPYr1ZjYjlCpmVZnCvWUYkfjWwfU7ZHA2DIRnaVEMkjERcC
5vCk5jthwG3ILgdS5RO0J3at0MsInLLizWyfyezxlWDbUj3ZHSHe3pNZhUtfXOCYcmx50zZLD8do
fky6x1I6ttax8HYdvAM1E5RVHgay5hJTAh+xfDayaOXs7n5ruGJ8IMLXMZoPycIORkaTiZk/9f3L
ERKMVjVQFHDfKveDr10Z3nn76ZGQz6WEQA6KvLSmOlHXMcQj4XHg0Z6TkLTA7t0sLce3cBXUE0iL
2kUbA5aDLaQdlo13jaUCtcR5X93wlNJr3aRe6ihGf+8xwv/+zPZ7I05RaMwKSzPnyYx10ukLZN8E
lC23C5vUqXD9WpH+bqNVdZtmyf8+L/YfMYKZXUnf6BS78A3lxU+RO9b8U/4yXREnif5PpmdHg24O
VfvLdIXQn3BAAnkMQDbzYPPPGQzJZsgUidZB3cgIbf5x/xrDQF7Ce4wf/5/ixhMp/3fS/s955tdG
DJ4rlYkj15rBOOI0KVHYIq41BV6NvE7OirP8AhbL+IS0edncW0f9vEVv7eRHDJWke7oyFJH0h27C
Z9vy91+BqafCoyk086R5MQaArtsArzOseTc589btOnC9s2KFImWLucv9Kb4QBehJ/+Ifd/2vS/Lx
fu2XtL5uxLqN00zZUQIv/KdhE2VO/FTfpof8UA/nUuaQwbGIg9o5Ls2Gv9cRVtWuUVONj8mjUTPt
2S4khITgS5YtpwmEfxKQUYtOwrgQPuv0gjkPyiLmQUoevakPged00F5Z1mT9rqXBQAEffqiwaSqK
8MbtV2KJZYeuVHM/oaqIV6BE+rXhKA+rmKSs6/S8xZzmL6bjgHof3747LsaV8qxGHAKO54iGDCB8
1ujMcnfD1fgS4zWmdQyXAyrGc7nH3XwgkAy91DG7nxqnZNnaDeEKEYyis7GuBoh4HYbubUnoECuv
jBzyJhCOOy0ZS4MBcNhHl4SMrZozbXE8wgDcVZf+DuiMccV5y4VAmt8F2+aVvImt+mo+dGhS/oe8
81iOHDG77BNBAW+2cOmTZJJMmg2CFgnv7ZPNfl5sDqo1v1isUtdotgopWt3qboKJhPnMvee2O010
wNDgOkWR0Nnn87LGv+33dHeiTdQAYLPOafeCra2l9bjzUXHxD0uS2zIn2iGA9DuGdv4VNJdVvQsh
4zIXPSpXxL5thXX+2KcvBjawq7K3y/20dQGoO5Ids95Olv7G4ytQXAKldjJH2vBZnnLffpV8Griz
YjNNLdNiw8AJSLy7CFqYvqz7h8CN7kXBTlZLroCPKe8aQJz6Ir+M+2fr7YD39VGON8IVtGS3f0Q3
lb1IbuIJnvzOfKHFerCGHFSzTtRrr92CTQbbSl794wAe5lRWG0LnGId4CV/jSoHj5KR7fpvO05jh
+XJjH9gq0shDdtqPLszTtewI9mHynu3y3fD7jQ/sTkGi/6SH1NvFx2Egfw6gk53zol359OHg94dD
QU0SPQYKjEZnfuCOt/M7ecVmUtKukg6r/a5WgCDKhB+9D9KOAweZdagYeo37dHhrQNMH61bfttXK
QLl3WSuQyav4bcww9NIywZd5atU17VPe7ERa/oseOaJ1NkpPlHwmhChr6DHnlaldy6ob9JhgTnm5
xTVoyS+asKNKKMJNHPu14BaWh7xzirZSu0nSTX7NSEkPb7htIBLkCrLj/TCcKjB9wQow1Bx55l6K
vGTdr4vi5ZHABLE9LN2tjN7SFcKrrqwgNtn9EQC9iektRbznAnSwPPhE2SOVcvaYdRsz2BAtBVu8
KwmC8khluCQHRb/r5GO95O1h+4QhxAteLol7tLmeeg9LeQfwiT+fs2oNo9HJADdRAQzyRt5Znz1C
Sc720K4FWD+YUsuT2kKX3M7h1cD0DBx7ei0MB/mWBBbiATBVMgad5nOU3dBCe0HUc27r3UDPr5ik
5kwVDJBoTbTYlWxegb33LwrXvJJcVwj9OgMXhEHMbCS4pQb6L2p3XWEeI6BbTG8WhHB7CfEbAQUq
Fb+IL+dxyhwoQ83lqryH2ghsInk1xdW0lrzyXN2Nq0kaPc3pNrrk5CdMmbojC6E/qPc5YTvQL4SL
4pktBR0BgcxQocRDRaTg8vsovDa72assl4QADzJSRCKN5EktuVEEXbxmpQeauTCe2phAQ6gUG1E+
CLbuAY3o95kvuBLnNrn4u7D2ZDTI4b587kuePcSo2fHHPyuk/4qiZbH+/U3R8r//V/wh3L280JT8
P+S18rP+p3RRVB3Q46/sWvkfi8NikUjhF/9BzftSuvyoMHWD/YDBJp2q5l+li86/pFo4IxYQEc70
/6B0kZTfvMUJJWQBu+QFojJaNj5ftx7YDloQ6TOMTVAyepwec0s5qd340OBnc1uGEFPPQCZsPstq
mzWXo8SID/t49pjKl11IsyWDJSPLG+LMtrNi5BpNPIOQS2qiPuttwCvVojc0R8mvk70hbDT9rSd+
Bu8GD9EJ17ilZQJaeHMTWM0hTOZlyX2QAyTGRkeUUi1XjpiJG6UeXcEor6WZtWmDWyKasDAlWM4M
uBmX6DNtWI5gWIgkFa+5sY/xbmd9eRXo4UpP6Ooh22uRBZxHJRxOPl8KIgnZAGf9JYZSRzB53B3j
FBN6vwCJIiN7ivThXgfVZ7AvID4CTGkA8DnJ1pE2HRP5I8KS4pg4rhJAZS39usxYvQlpctWPsH64
CN6Qb6Oi2Kr6ZRPX9e3lol0vqTDgOHcX1M7ztKlYBxNSw3QE2hdPZGrJtUl6Qdxkj2o78cBUDxdj
8o0GK2KozuuhYhDVDPVHUNXnuEzXWlusysXkHYzCrdZaVzOQjAyIL/bJvS4MH4lgnBS5Yz4gxXsz
7nZDKbw05XiL6uyt16rbbNipZbSZDKoY0TwZGTl7FjZPbSajrrB4INLd9kfmDtKGoczF+e9pdhYJ
4N8+N+rmUqTZH0xZOHK+PDIgVnN7k+Gsy2Clqaz/p9tRLDbuIh7iH50LfdC/uh1Lwt2sQ99EUIyc
8+sjA+U3amOG4bh3oX7+J48MqJ6/Kfw5yqKy5IB/eYS/PDJC+rNAZKEFmrL1BmAJZnMfWvTndlq4
1stgXgWiS/xuGuwgRO5IfWQdYM+b2mcTUvJeJg8ZQvWN3F1ZxHu61Tapziyujq1v4suYGGaa6UNZ
UEOXzMdKp8fmkgYrYQHliXeQrhZEDs+Ox07nKUKIpF1lO9lw5Gf+yRFCmOJTw7OiiA9jxc7C1lqG
cEvQeqk5FQ3BAWOLdtu+DTdK4tePqaugog83HQEzQbwrPirHYlKpIPktVlLvF6CuqPTYEwCcvGaY
pBVrccC7aUcWdzsMwkJng9ixiQC3sBoE/MN+xQ9LKVJV8ZFpbTUC3EqPDdwpLzA9avS7RZxwojCu
XzfmcOez/Iw8OMpXm82EJRm9FoYg153Lmxg0WLoZSBmizQLM4OwfiMby2fVVj+roU8Dwx85v3vqt
5qU7kmt2iROuPhLno97p14J3Eo7jQ3RTJe7UuTXhqJJzpmL1yE92M/vg8oeAaC/WoBo7X9uliK5q
mye5EvKnrku8lW44sy/DE3d86GNU0AAsfFDMWeLbtj9RHgvOeCJXy0vXdgikY63lrg3Xc8t80A1X
vX23OZHKWJxUj4FRuwZZSYMFhNrPe2pBYhSXKBtKWOiM5k3oNQedrMLpXSHUeO2L5SkoXgpHaUZ7
E1NX3l29HjBX0ZbYwBLpsYYDxGq7crqUDVX8Psi+0F0L1tPlqm/IXU3ldU0ViWzZudOwYd/ol61A
hU2ayujoCAIFYRfyoabElU20DLY5HKzuGNo+YTXhUHCUGCznLS1NeuBL7a6CJ63/hDTK6NNkFQQ+
6ayturcpPH30MQe7k+HVipio3oTx6s0YsA9j/eNNubnBmi/TiWR7+bJKgo2qnWdP2WKtGxuo7d44
Pzf0YOIaKaJ2M/gNLo7uMJtwo5xSupHGZyleL++YTvzEXhXurXvrnjcCK2viFFkHQ+qLrRSK0D4v
6BJvBBG6CAksN9SIpnJSDF4pmNdgZWKIH5gMupfw0E5X+hXXVPFoeHrrYDezrOsxP5a3ANvqfRdF
boex3HgmxqxjolkpfFmeyP11KW3rmQQoowTjTIGt83tE3MPLpibaJLhYROnDgF6rRA9t/q5LH3r0
HOsDi/9dO6+S4ThanpbuDLjkzNO6FNfkKWE3gXLTEO/rh7DfrFJlk7fd/Vg+wG3LDxLmG68oudR8
a/CCx5FdXvwcSzeRHLO68aJ8qw3E+3Y36Kcl8Z5cFq+XgbP019FM7sTlWlZosXba86w+ztFDBgLs
ibNi+kyTn2h2NtZ9hTSD3iHcNNe0KYQWeybLJXt+LXdT7pcEE3vwcHbsvkL0Dahi1yz5bjtS3p9Z
4KKcZaGEyJY1npTQkrAgqu0037UyntPnIO458ZY7d/cVFwrWJCJWTbygq1F9rns+uGMhRk1YyNrs
8NEX5AFUX0QTpLFA++eO6Wjhe1wJzbHL91J9sozbgByu8gAqoeudONlxVUJcEcN9Jx3HbBs1CqjX
h0FxJOlGJaM0is7tBNRvPY0+S9Ogv8ULNk9ew2T7cqpJSom3c82a5ySBzhf6+2QUj1mHvcqatQ/k
CFa+j6Hjx3eRAgVCH3djeNRGXwRao0aMefh/U434rl2gbZkCNxnGt7Mi35atO6mHMXzTPdO4S+PX
CdfTrIOjI4dXMg9FcsMa8iFbTJYIp8BsheqzZX7GVebHiuwNDEDqoSNsneywdmQYDH5PqrJ7HRah
SfChMeQ7cyq3kMf3Vuwz8RbjDelg8V5dySuYexBnElzAH9rVcJNArP3Ubsca9HJo53XriNzf0PHb
J01+iFSihWlh11K0GgxfFb2pdkrXWksbcuqUO5VQgcbWgjfBFZtrA/rxgK3QFYntlXdsnWbtOi99
5ayzcOJOCl1F32dAd8bx2Eh3Omi9B3JetXUfvkzF+VFPUZOwbFxTGIdH423oBTuAu1AFN+xvlDts
/CgjCywpKLth5pTCdXy04pVAbP09mNnkCoLtyoAyWLkyI6PMKO1WgSdUuQvap49ZthSvghhQJjvh
m6DZSI6y/GaQri8mBhRe47OwicUGNh8Cj6v2KZ8e1eRQx/Yl9oipF2u/eJk6v2x7WyOiGCoQVID5
qXys39jFMLWSiCDkHc+ixDFJRZ3ZNmvbSFkLylHDPwpwor+5GHv9GBF1Y52m6G6UHwJIkCAtDPGs
9Le98sa6Ax2GRWXeRQ9RtDHjyolulfGRkB5111Y2cXSdaGvkQpW5Q0gIT88nhbZcB8lQ7UVjOYdx
u5xnNvjpqsRrJe6Is66ui9v0uUVXE+PEdUPL7yI/s1m9xTz8KcrhPV2nq/QGDrFbuPeTXa9yBpRE
KeyETX6DKvyD6FpbWOV8YfzPZY00wGFWAuZ0XairYXJFLMc8PzX/S+n4G3218l3YucxcCZcn3wbc
FZb4bxuIrIxovIJUYswbrCQ3deVVfM1MB1wigZSpT2bcGcSM268EXGu3aI/MdbyT3ctOdD3FaVed
b2zV9T+Hwf8Vbf8iwf335fumudD4/6l2X37Gv9p9y8IeicLXXAJqv9buIHOIl9XR4/7A836t3QkO
Qw+syoYKiGj52v/V7hNTK9OG8ePAM7DE+A/a/R+Uoe9rguXawSSKUh/3+M/dftdWnQm8DSQqGcw3
BaNWKspb+SkxP7XnyZec1BMYB7tJcuh24i7wvpy731y/wGF/0zssUwaNEwQhb2ltvo4bLqmQ91lO
6MWg6+sCkneroypg2C/TSvDk416n9Dwbwk25UdyaSaAfkcOoo8EwLzPrfY30elBCwMbWhYmdWDoH
beZpdP4R3PU+eg5SYsl3kzN4MPF1PNHM38k7IVTCY5JW7wVjvdTRS8GqHJSbsNvaFioKW2y2y6SQ
V/TDpXECqpsP3vQ+2BVPnjxcoWwSFFRJS1arU9xVG7lzLjQKtB39La2521n2cA2lJ7ah11vBPty3
D2F+CzoomBzRyzx0Y35f34yKM5yZD/ebhhn5FO0qd9+4gAAqd4AIbqyQVxRO5mvJ2iMrA9uEkeGh
twkWP/I4Q3lR70ykXuymV3COwMlfXV0VtmYPqE/uhSvB3MjeHQB6nuOOf2e8hh46oC1iKZRiDhg8
Z0QvfKjsft+8FPbzZWMSuuIsM/eZC2Mnj48YipzK2niOI+VeeVTOmT+gJ3M+SepFV8Aa3KZJI9Dm
KPt1fkx3/Kvo6/JsFfNoslkpb0bw/HbERMUPPzYU7Vfd0b/yaW/cxwq+u/PYePp2dg/W46G8K+zm
xTceFd8V7JzGQr+OnA8eaQ7d4+soOipAP9vOWeJcZseD7uDV58EN3nCxT6J7f7t9qW0RAS0XSXGA
ULfpuHYc4Zp5ck9QAnu5dnTsUvVFX/FKGOnmnSTZMuGV125k3lInuZqLR8S3UB6C93XTlhfqfVNN
zsLq/xDf7XAT0FtuxU1rr6SVdcPvsSfBAakAA+n8JKOsuZ9dBCIum57sAK14lDfUnmjH7OSAhGSy
z0l81znl3u990QFMb0e2S87NelmC8O4Y3CRzDdtVzJdglbtpSRIF/wlf6MgWg4RAGb1qM7YV20Rk
LVU4RXcAiiJv624vu0y/q6v2k2k4TTbIR1f16XlQP4C1OtaeOj5A+5X3zZVJdfTuPuX2tXHxk8OQ
rNi8s3MJbhcVOc3a0iY5+qb2oBNCj4TgqDBmdsPBaybVnW40xesxTFHgyoOLqsLX+5dkdnjvQhsw
/GqlHA2n3glHspf32qO6EtbRg3XnirGjua1/iU4E1zobCSBk4ObqhuQGOV6Z/Vo0PEpgdVg1sTfn
azL+grvinuSpAQEBfBfNbUgn7f2qzGyyGOTe63qvYBkSrXr1IFLj3PbX/Tt5b5HML7XJxhuSIkTF
ZvWSSh58wddQc8k0bPongmjqW7hfoX6N/ixifE8+nQDGlkwmqtdI+Kip4PJiyy8lptI27z60Ymt0
n0r/oSkvRipBFxgYY6QgYcpNr270+K0l8TmmbxEMByjv7RBmTpu9l/VOi+5EwrSCTSZhjXOIORLy
s9W+SDcNeMcJNR7/XaXh0wKKiHTZ05eI7J1YGu58eRDTJxWcB0uYJys7mkLt6IxC9Oi1G1Za73bK
qZL2qrGq3jppv6iGF7qCAaMLjBO/5QMgWmN+CqSG20hypst139aOSRdQv5nCRgDL/lGWtN9MaesU
nagf3i2oGZXZ5VUt88SoHgf2vAq1TYYyCzGWR4qPK48xXkGZx9ORhY7TMnxRBwg6E8JAWlVTep+W
+c1MJ4kn10INLSHFFqxdVNynJu3z2URRiMgjuHgX5sgZ82So5VUNDj2fd8MCygbokl9PVDhgF2Rm
Pm89j0TD8gZCP0x4ipKXjeO+wZuU8OV19Y2mBY6oG1d5N/i1QY9FDq3CNLvgMrgEko72rPAjYzfH
BGMkBiU8PhyCi8u90khbYVwp8+Olbd4uip8yylWqQ2+8EiUHIouQEJLV+ERAykK3MY8xu+bytpcA
U69AfBpgMC7XwQj4eMNfis8td5VJaeoRIz2rJxEYvrwlU9x6C8/RGcCPegh5cipOimXtWersC38P
eTE9Pfp7CD6sjWu3yLyC4Bs2whS9JNeo2W6gw8kCcocRCdNRXuLY0TNyqzQ/F42l+bgI644GxooU
u1HWeHPingZoYOULfUbGEXotPzPVMY0jYBZW6+cawj/fX2Ki27psh7Hzi0FdSQIoUu501vHcEV5r
rpKcLOntwBa7fO5IiN411W34GlEjRytjAJLnEKYxkNJms9drD01PZ9RviHIKUAFi/9HXGQtQg/CN
F/00BPey+SSsKrFwzOcpdsZ75Vw9lDNicBSIKALKaM/ITrcYUHiofpcejtEIkQS5vka5WuUU9Lap
PPOpS0DzhJhEnL/YU/qN9X6pQdzw4s3Xdbyygo8L/Xjc3Sn6OlnsXfdqsBvl2zlA5vkmDCuz3ll8
/Tz4h7UKRHAgAAGU34N5QgQrI037aNaVqm2HeF5LlbFFx9FhheBv1gh7g7VkbZc99LhfFMEaty9S
OFdt7zREajNiv2ljETY3P9aMSH6UVf8V5bfKCPvfl9+7l7TL31+L+k8pHcA0/qcEl/BlE6mBZldF
9/Nj5fXP8bn4DxP8MmARWC/ygjv7WoJTtFMZLyU7Tm7q0n9V4Pi14Z0sZn8dUMh/FG5l/gjh+LkE
p8LHNEcDp1DXq99auKI16gxc3+gkinyQpHanQjZrjGPOgBdE1FPAIFqidhr2Wr/WGJ4Fif5sRmYO
OoH3DSYXU6AkDS+bPCaCfCTVQfpcevFpmtbtzMqLYAW3MTTfVNPnbAYpQ6SSkmgwbMBY9LrN7tov
2sAftWGrkjY7odvGCU709tARu85QI+NeFIEaqbxchbbw685g6xMcZaPetoOVc8sJew0xKDvkxlib
CVmBOulOTZLe1UH7KNTjUU1T+EfBQQdfGaj1RpseEiSaUkcMUAMxOkFT2KuVB43NVVG8dHXbnGqg
W2RBHGotQJsQOmkR77RcPSoqj/3AIAiSrDxTComPY+gpBl6njuuR2qqeY3QhuY5Ueww/B+otNTXd
MS32EhToTkDail3cBQpWzZO1nkTpyupiAM5ECshB5GtyQm6T9iKmKis6dIdZuZqSz0k3mTCA/TJf
hAKZ8vOIwNTQdjJj00CWHseYRy7JEZdKuCEEQpxOxlx8ljG6cE3J3hupe+vl6QNRo9MTat5ylNEi
TAnhU1NGJDkxNSeoQdbvSgk1ozYxSuQjsKkYL+JDICsvYZ2tFGQxwpitwN4iuR2H95qsE3sqP8Yc
ufpM2TpNZHHIaCNQGs+g4Ox8LlAiFNKmS3Q3DggqMayj1FKLqUQtp8aqsKKVoof0Nv2q7ZTr5FJQ
wkpEQBr1U4i6sQTJ1WovXV+tuij16wv+/dKct0YTUe2upuY5IeG6iRARycyrpEkndRMgBgYNMztp
SbpSMwaU2bnl0hvEpwzLmZ6eh+lZQCZlVtBDc95Q1gObq43GqGjIThNCh4z3pR606DGUfWfCrqZV
bScwf9G1pGAkiK9lqGXdkj5VEzZyP+dPXb+PkseoNZjEv6a4TUU6xCb74Nsh5tO4nMsIrCXvCDWQ
mMI24G8MfAJsMQ04ZXJN3xlW78RFkquQur0RH8DIutNA+sUFrdUsb7gXCmXIXcvgPRka+WsSlKCs
MRV5Y9NwUrvjgKgPljUOPVpHC0vMyMhYpw2YPoT5Oiz2GK0+g+pVGKd93pvIagoS2oWYnczkcefZ
pTI8Fp1wo/d8CL24mQeFkVQq+lpZcSMoz7qZu5mOzyq3djPSZIWgBYFXcb+wAqNwuJl0Neae5cYa
sCuE3WtH1KnAdFQmpUUVZFLHjhnBXez0MzmGKcWuzKolND/5UeDTzeC3y1p5atgA4O4z0+SQsX+H
XO7rS1lT7y8a4UHjETthvaj7YoPtDtEYmWJrsYhV6j7KhSuTca3Et51gXMCPCzbHYnFkMslG/0s4
mxYLJ/wpAVNo1GYqtimd78Tr1ekBOOhZztRdGVv2RdsYOB2LlDCVjFF0KTjz8BnN7GFmlbaY3mGp
T7ObdLQeko41If+vqbtmTByobK1k2nYF7pde8S0ow1WVxU7QXxszz4VKP+cpDi9tb4X1aubs88De
5RJVcFzf9doSvyr5jWzsLHUtpiKRdNkxypFDvId1two09THRAzKOojshErfDnBxlAnDlho2FLLco
AdgO9sq2lOSDPAYP2hxf1Ya6nrrCjUSdPb11J3DzVyxIRCx+5uJZGEkGbGonE/mDgTVRiN5znW4y
IHlilSXqaYiHV7EyqcUuI/7DCc0FtUSdhZDGF21EV2eoI7vTZIiabfCYztr3Zux9IeSpGofXkghk
bHpSBWn2e4ENXFwlT1FcsIibC39SZ+5y04/7lvVOnN6lqApisXZU9GCG2D/KhoiqLebuE2f5I5OH
q5jnfTgg5A8ojoJtXJ7Io0WEznRj1qSYB0/gYZN8Qd+9ji1SPSjOyOlBKFgzsecll2rRNh9ZnvYW
ybRW/ywupIHG2kSlZYDERAKGrpXsJnLlBGMY+eqDM6Rg2sOTkt+1obgJ++HQBiNak/EpVy5ruRk+
xmg8z02zD0X5OWh4U0bijWlSFlc1HVi7VacILb201jCd0IRqm8Jq1yN06UyjF4gHWXamLMQrNWDN
TAMsWVzKVjDuRA3rscEHw++AMtJ6S8stA5CIkNwOXVZSNfu009n9dGsz/ZxxAORoRMKarSHtbT1t
hpBtyHTQkJSo3P9CelJKZsh4VUDquyaUs8s8X6tF4ibDm5Tj0cqtUyFcWQRTIhaipi7KXYF4v4BG
R1jwuNYq0S9rbSsBbMY9YJMMbKc8r6pEOw2ldcQ3JmOhsOJHoPqelOB/1+aTOGvrFN1jo6vwPV+4
PR+yYg9VxVUs+oBMzsBX4ivBBmiOqGS4fsu2epiEubBrrcabqJzzLrJhLNtZkoNLIYhlBvtnqxeD
Rks+iXp9TTJ25mVteDsP853KJCuASKwO+jbHb5wUndfTARqpCRJ7afRiGPskH07ahSHKfLwojZd3
jFDCwEvj0e1lYxvVPCiIMjaNeN+wKwXTtK/7fBMN5ie0lTeQj9fYxhWnkwMuqxp6ZDCptdsZ6YVs
rPDU9T0gAnZRbPO3JEicmsv4KJXJOlXyG6Xrc6/T0WnjEkKjtC/i/l0chUcd+Vzf5J07N1wxalA/
MmA99HEi+qrUncdQ50UbCvt+QTpoFRaVPCk+WrPF3Rrkj0kRry2dprOTdlrb3IDMfDB0aqWezi0U
rfuso1XVmWBc5Gmnph9jwdY5OmIIs6TCVzRU3CGDnL6KeV2Bq807giUW5yeRQ+zpu/jEZBee5Ibd
OQ4/wOCURPXZlB7qDNKjCM0WQpBmPGV8Q40GtpmnaQqZMh9upcHvGsw9y79C7tVQviSmW6PTDUtc
Y2363kzlSrtort7XRx35kToN5z6PnxJJZwHJ1DNKKIjwkwSFF+gTvO/PYHrEvnLH69Kf2aoMAoHj
YM7g+4yXlUEQAmLjqGZ4k1X3kVLe1CaO3FDIn3Iiu+qq3lZ4U0xI71J80vJ9quwpR5GNaus2UQZ7
0BczE88Y0blkCdurbT/s8RXX+TuJmAWm11hVj1lPI5acI33dzf4s8Vx51fX9kBHwdJmwin6qtHAN
zlEBaiu7rkiuIHVqnlHf913mKyUY00czP3bmc5iSg7STmucBoM1QUGtob1UqPsRSyVZ3UYegEM+n
wSus8ka6sLiKLXMj6rrbMTZUzdCTCjLWalIqpO6zDhsdqapwJ7KQHfpjw2yiEq6mtF6rUbWj2saV
OhRHaYKIPUzt0dAvDJYWzXFT7Spw5KknFpSA8QD1OxHqQ1MZZ6UN36K5qgiZ+MgugUeq31nEr6eE
GqWCejL0+0mz1trcfWKR8kmD/5CHiFluUT4R7mVYDGvYJy+TSEyqan2IGCnWIY12YWzUkrVY3e3q
ofWrxtwJM3vGfnroUvVNkpgJzx/W+KiBF5fI5y4/cLNtZb1aNZlgbAhsQWhP9Jz2/KUZ/M0+4dd1
GC9y6FcSuidT/cV4YV4g/aqBThpBzOrzwNrvDz9/aca+NWuLBgucHYCtZff287qi6C1AVQMHMILQ
CzrzRpkBUWAsJagKqgJuPfA7aYPxPGlBg7IXrY9J8F43xXqajW3Toh1q15A6jjp+9lEO6FsM7Jrd
FR7UscxcS3htsEmZkO3RWFjz2poiv7181tHoVV0MeKDfRVGynxBeVKqEd5Z9o5A4dXmaG5HQnnid
Ya0QswGpH3Wk0h2m5c2Z0wYmeLD+/nxIv65vOOFfzsc35Eipd2bRFtro5D24e5WRE8eVGcVyZoxz
xdxTHbnJ/jng+Le8rN9+DYas0LizJ7O+fw2Sii7RgqzrpBtO/wqalC95bOtXf//xfgGqwDVd4jux
GrGq+yU7KcgSgOCywbeJDToOXlGfOqXyJKJx//sDLVuur5cVwr6fDvTtNEp1gh5MNCH/mLdtsJlL
fJD56e+PIX2/Ob4dRF++yy8yvSavSyVU+TT4Sp0LfhhU87vIeYJ0ug08YS9t/nDA338qJM3EkC5I
p+83i1koRj2qg8M65Vxpds4eal7z2lL1de9RHfn/f18YdjyLSQoa6+UUfPmIQLEDbF+oaUOY7cVV
gaPeEA9M8f7+k32//JYzSUSXAdCeeZKOfvKnw2Sm2iYqLT8cCWOj4xZfpCyh7IZTu8sSgMGMgCFo
/+Go0iK9/n6VfD3st6vEtGZjTCYOm1eblHPJ5MM16yvCTja5N6yF/i8R7r+9y353wQDPlGVlgQmK
33ez/Uj6iqDPg2OxvRIv7/Xl8e/P4/IL//KBJI0viqEcK/BvV2SpdfpAaOTgDCop3eoNcsmL+JSk
y1+84DD/+6P9QvZdvraFUWxCPWUMqH7bNevVpBq0lxjnlfeEXXEqCZsa4ylQj5owcRNDcXx5riZc
HLD8e/QlMtmsUbDN2+KpE60/iDd+c3p5gEnw8QwYpZL6jYoalLrUUHzgPoucWXmOsAj/4QPLv57f
n46w/P0vt4M1Rn2kVxxhUYeorM6ZiLA6ta0tZ5h5xx+uF+lPx1su4C/HK0ZIsqBICVxw4G2xVA82
+Q61/6rAeKIe//DpvsuO+Tp/+nTfbvaYABO9bP756RQWyxkPalty4vVl2+Z/+Gy/eZb9dLBv1w7s
9KLXtXDE1WCgOLuSlAfZiv5wRVi/+UjLlamjpZZ4tnyX8xTx3AhEp4xsmTtASQRu1iSgisq6Jkbh
0oyuDnMoz0b004a8NUbx3RzM13juzokS3+R196QLY8IQrboL59hp2jP4upPekGNf1zgJx2yXtxIC
VYkBUKwiYx1lFFJTqx0KhIHxQAt+UeddjCJY7w/pXIJsyImCSS+QqIo7sdWfYoJ0L2Qod2OwjaT0
qhRNHxDyCufKFdUQkuwL2ecjmoRM3ZuY68fqhh7UaUhq6FR686hfV5UBXUjhgRnum1pdwe/B/5ac
hE700cGv5obMKCrZZLp4A15vu0OploN5qkOIAIV3EWD1+IPgLkb0TjiIquYQlkSruHgbc/UprTr8
5nW6KhaATxsRvyGMygshuhd7ztjSsIFsyQDuX5HEUfBXSLT/cHn+pnhQeazBvZQMus7vYEFs9pOY
xkv6CNIT1UldFLcO7bk3OgwP/QuzvD8d8jfP058Ouby3vtx/ZqAkXbYcsnUHdPSJZ4h2dW9eV67o
s+T0m8pDDP+Ho/7mZQhBWtfVBe+Ma+nbnVHqWmZoPTf9tGXxir4fDfG+XjXrH+fzv2CnpfFu+3Lt
/EIg3n9k+Pb+XlL218/4S1Jm/gPzBmx6Li5dQSG2GEX+2mf9yOhhlWUBydMI5Pk5cZT0nR/kUE3W
FX2J7/m/Cy39HwqrLNGS6JfVRVX2n0jKfkGvLpRqaiKOolP6YVb7+SIM0tgkb6BvYPQtQGxzEzXM
PjeULF66Egm2+HKurv+qFr5CsX9pQZbjLTRmhXQIbrTvhjVUYCUGuWE5nrnFIrmGhrVS11gu/nCk
76+A5UCaxC4QmK36q1auVhRZEBW47JDC5u49exv+xAD8pUL5cQhkgjhpcOzo4reSQCW/14IAXjvD
jf5c4+RGqfyE3uMKxa0POOm6+ENN9NvP9OWA3yqESpTqWlyQ9pfICzTU5ONtFc1/eK19L3S+f6pv
V4SSCEEUjRwkS3BEX7fTH+ij3x97P34+7FS4iQo9ofGtjOzyPhZ4QtVOJDO2YAbBDEk6SxKTM3Od
Cp9/f8H97tNAdpBFhQceN8zy3P/6kB1GLeGVDF+nZJfyqoaa/fcH+LGq/qkuXj6Q8X/IO4/lyNE0
y77KWO9RBi0WvXEH4NopnHoDIxkktJY/nr4PIqtrIhgxGVPrWqZlJt0d8hP3ngu+AmA7RlAgFl8+
Iitzkx6HK41pWo+6IdEX2h4y4ixCT4dT4zppOwafS95LG+r3ikygaXauyF9jEOeaAYEyZMPUaXfT
NimqHKZ0EvvkonuqTWgpiS8rr4OKTngUjCoIYbcVRF3jrkbjBFmqcwZXgxbX6a6Sv0Y6JvHpbk7J
JoqJf8ouBoAcerDrmWAW9ZxZTDaWyBoSwJ+ZsqcKhQC5WoXfwDYoq2alpxfCgtBlJFlCELG1KjA2
leZ5UM9h/tgwkDL0iFkbgJzsZLfvqPjDisW28RhmHTCvKwnRkF5+FEG+zSuYyuE3DQhPxfxMSNct
Um0pPJXiW5o+DVq4Mof3Urf4AKarkKdA+a0n89a0n2fb2s3ET7Aa92Pg56pur5mOjaAq5aGFuIbR
A6maNHmVuhXKk6F909iPJkTCu00zRdfL2JO8n+e6l6BAZGxcEsQiOYaBkKU6QmA/ldD229NWit9G
MEDobxBxEi/oTn2wGQP1M5BkX0rL68V+VPUWJKKMVVXg685HEh3HWQMIJx4NE42nHp+lnNgvaSaj
IWDjQTQZW+nZNzvMmjrxSjEJwHFePjcj8qcc3bupa7txMJ7kkYEICr1xjCn72DD2EkI+wphUsQrG
0a1gY8k41EwTdFzO1HAynXsqsolht5CblyIhdFHJPFgZhtV4vXhRC3Y0eHEi5bWJ29sSnb0yaCc5
IKIYRJXUWidZBrhhjFdE3sC9Xdus3fV0k2gdApv0VVKy4xTdMtFeTX3rSngQkD8N5nhlReFN3qXO
Shbph9bqB5nJZ1vP2qqzG0/Kx6uuuYpzBknZG33UQRHzPpP1R8lZKlhDPSBjQwD4IcJ9kx1D7WMK
DpDBIIbQF4OfEmoAyMJKLpGcKPD1pKd2FB8EQ2wqqSZlJ97VZoRui2g2qs+PaS4ZWynPAaV+aE/f
+lgNGVDP7aobjPcc1qYSVeht20eA4muS60NkA5mxkfBY6QJdWBLrl8kJn0qBjndkappnOnsNlWp6
iZg0B+N5bthgZdXZLvoXMWMnsuzbvHxJknIj42bs6ut0DA9z9SHJr1r+NqOMzgES1Nt2qDwjussi
RG4jEkgEnVF5UnvprpjGA/IPFv/OdjLfLeW6rF7GqWXajarCGH0BHVYLXyKlv0/19k1PxVs78aSY
gD6goxbA++Da7IPChD+IYpGwJJ6rnhF+y1q3087K/DLWoFpb4E7ECRQjOaPywch6XDUIBxKEohHS
R16e1wA692LKjl3QI9WMGna77XwnVOkaHDo7vOgqWTYoHaD+oBVEdE04n/FSySI6xCx4I6fGYdas
LNM52H3+MiJzkUf1qIzuWNho8lJfzNph6B/qxj4JOdmWg1gXTXofVi+iUrZmlG9Ce19OLwE+qTG6
i/XWmy3fzhHGGptirg6LdKYoedZADCGHsoaGqbPHC5kax86D1OebKbJc3Xob+8ovlKteLfx6aDZh
9tSr0VnSMj8CrTHc015xy0MR4/bvZeyD0kU4pJs6y+y9w94aSq9duTfExSyNdSgyOjTSwWN+OOf1
XAWqaxqbVtCQmA6+MO1Ko42ZsgcDv0YCIhefth5+M/KLRYyOY2abcVk69R0ASAfShtl6JKfN66pV
z4w+bliOnqduUbhLXoCuKK6Bxz1ULXsJxgEwRLMOSBiumzHyDLvq1nEd+4MFrCsp3jILPI/mzPxM
dVHLjTrR20K4xvIfj9fM3ZD3bGRQcoN1awymH1WPnfVWZte1Q1gVrLRZ2yhz9xp3qCI/QpuF3/Ri
q8WDFsU3hvmcm7yrNCAU852FZ1F2mrPd81CSHusiXhcl0BsUMFIfvJDm48o104sq8qThmv84zSu/
zK01Zp5DK5LXoEYWG00XBx5cUMM5RMWtk+uYG349nsJocHO2qAqAsAomTjXhmLPhJ6MzKbvhMMpo
iNWGF8eLEyBbIf8m4vBk441ChpApoWXHq2cGQJoWc94A/83czdlHhYggHG7N+hSZUOKlT8RDRn9b
4DdVF8sRPt25QjarQXbhzBmLr65fdXl7KDSxnUToznAZQxVRv1rvpqwlyE93ZTCATb5NJ8e3cgQK
dNImy6U5PycD0MVAXy/j55rPdkBj6qVr9LZr2jeFTjVKeBo/MERu2ffjbozeTEO7EmXvOuy8AhIf
Gj3fd3rp6SRvGIKNvVbs8kFbx/BQpQiB2eRZk87brwNCU5H2eIHEe4hV3t858vRYuKPZ+rGTr2ih
DzmGxEyLD0K5tbtm30KGsa3clfO7TtRXjMzdGVrTXN7WY7PXJ8uAmtlPJytlFQ5TVigRDsSgJqJE
TVnCC14SJqF1WfpplPoWNcU6iJRnXXw4FbqNWlmlcsYrGTUaDmQhM15ytHOUfIgscysMkRQ764lH
kilZmxlPgiEV26LS3UmjF8bP10ZbYv7Qy0f+yEuyC7nA8ttQfJih7KYs6Ktc8xQZlmVbQVWxOXlc
Ir2vOGJtqwkhe8dSfg8wEQ+FQVpR6ALAnuLPqI0QYtwZvAOn0NfJ8ax9Vu2hci/U2YuH+sZkt0Oh
0o+dF2hsaw2CqrbCltZRo18FZXStYE3Qm+sAHZtjQaH8MKJ3ydl1Ax7fSOMtGeN11yEavefaY6+W
+14sqL/BRWOxznkOKGp+ZxJ0rKl+Usr+jKxiiQlOW0TMAbd0CZTaYN+vpG44JpR2s5sAV53TG2tc
fKOwT8m3ThEgpIKYPUjHxdaOnU1qXpJ43lnBKUhQEIDXUKXmfZJYuiAf4HGwBbXmydZ0J48WYCFn
D1mjVF5nHc8w0Fxn0n0Hw+VCYNUJwzDQhGXjSq2uG+11jN51yBKLXA1yoQqWUM4/B6eAafqJFmtl
2ojCsemhyUjkbQVx2EK2VJWP4HYXBM86SqadnGbnOu99QdZrltz3XFkgL31J/oi18DVdSpecJFZk
W4WwNnLD+ZTVrV5I+47yNMgOLbviFmtigeLFjKVjUn8zugdAoyRqIGVwHLcFNLb4Baci3EkL9auc
qALsyHc4pEmCHzQwj3YlvY9oqkdkby1TVdNqQXugjhPYipT8NiMxOwCJlCGgE/xpP55eIkxMSQ/8
MlSDbcV22YgvZv9JAirDKP7tYQRC7JTqSpDaIOnmcxY4KzIPCel+cCTHlwbzLjBMFP28xNL0zpw7
tzAhZTaZfqNlZ1Us4ic0XbGiQUeRpFXShRsh8IqbI8j3l4yTajvXrMpb5TbMkh37WIGRNHTCdTl9
SEKG6Iv0cKi4syKXFzEceQ2VwZ/STJTf9KDLEpGBAdkUTOa/dDt6zR5nTGjflqnVMjXOTwPAAh4V
GyzIGDH//T6esbusMidhaMW84+fuimBCyzE7zs2sPmQwI5FyMVf8Q0+6jFq+9nB8ikU5ylwFe92X
prevw65D+tqCVseKRd7lSQc2S8YnTNWt7BmgCSyvJyuh88RRv6oelBsbzeMheP37blL7uqKlmfzp
iyzd8w/9apQ6k9yofBEEeuln6UDV6FqPR78s1iYylFXgt37kAvKayTaw2337hKtMd6lIXJ4Jx/Ba
R0mygirwonjfv9t/wExPwXn5w3n4ZaZ3+Gi6jzwuvn38HyjbeV98oEYvuhjQ7rf//i+F2RyMpeVP
/NMlihBdlpcpli2rCzOSk/QviTr5SYrNSI9Z3y88S3WBTDrwLHXFWtaQ/zvSM/5BHJ3FBf6dZqnY
/95I7zejbCaKOksJcDJ84JexVNVpUxxV+EtSKNGR3oECCiZPRdrUF/IuqJA8VM6SxgqyW9uUNY/q
OlUvaUfzZsS7shhuJC2s/zAnsRZJ/0/32LIB0k3NloF3KqA9v2yAJDWoS7WIQRvk0GCoU7oYDH3o
XPKk3Y9p9IJOkMrvIY6RQIWVyYM35FZnsDCqLrkljzlyXnk2N9VkuW1yGeF+2GbqI70H2BcDIg7B
5T32seYzc3UHKd2rxaMpXtpA9TMep/zyGgeP+kpP6AzvBgKplAzmlPJWDQ8jLw/bCbaWLG1AhVj9
a4c+K0HFZoYfRWzux1L6zHpeYNiHarl5TlH+z6Who/UjKZOyRLSvZvo4qWw47PRRgzq8ynQ0/yFY
7scy0o8qE5pgEu8juAQF+VVJqMAIpGEy81OYmF6d1CSQz1tmO6vGWLSmKTlsenWAFEiD2OWqL5Tt
rDzoWotdKjqXzaxsYdzzD/BAsP7UY4yCduGSlIfOqj/EgJd9Gt2ipuQyzWtBskYxgS5s7Us4l146
o5zqQYfpaK6TkClMkBFDgFQptN8LyVkrMzj4MZrO9kStgCI8nX3ZUA4zuQwpJi25UDaSwbwkRa9K
hV6Bn8rZ05SQbKJ+pVp+FBZoi8Mw3Wg9eRZmPGEu1axD03Snokn8oWrcpr/OpGNc7YJ8vDNoyoL5
omFdK4Mbaza8AUlbwrFykJfOprKBBu2mhXxgvnadwRYP0CKWVg5+cPY7k+WwYdk4Qx1KmMYdG+Mk
i/4SjBrPxUhsQ4mnZiHcSQfIpelPFaRmlKFeqqrwFRYGjeoaaLqm3vDMFH52UpDgHXdHhYKY++o4
yKNr9eWaDOBDRa5dqdunMUenPuh7irdVPB+rVGZ6Qj3QckIR+iZvjpQQGPxQM5vqKcCzEP/FyFtf
cdbmxMZPscdNN+tn+l2XkI0rB2eTVjHzybp0z5E96MWjsjAPEMDFxS4oG9dU211GXzt0cBKhqlVc
5GE8IeQuWVFD24y6g818h8aKZPpjh/iV7kVK2GE7j0kGQUjdz8XTUgKOg3NJANU4KiWXCG9IV8YD
+U3oF6s6FfazU8orVp3eGGh36TDvIzt4EBiyRTV4VpBxom3WnGaXPfBsOSJL3SYGhbgmXc+Zvfg1
rssxcNN5MyDY05PC1Xt3tHMQ7wO2mW+xeVHluwUJomGpmyQMBGGWXpCo7aS6fJqsmNdtCNQ+8Ixq
2/WfdabshkK6jEyq5kR7MrJ5Z8QpKJXgyeF5EPNCxzVXVKSPUwOJyMBhk5RwbHFd17WbdxA4Q+OO
FeQqsQpA+oO2U8MKASVmNlqKwc5usgLcbFO/lI56zlsSFzqtvp1K8DlySXFpscngdWLuWgB1waBs
w9wkkCS4m6OsWA1xfW3kptdTCfaEXuMjq9y5Ky99FV8Vo6yiVHVat0qMx9ho34ZJo54P+oU/FRHh
MT31AiiGNaT6SpPrZj3by3UPYiZrMBBL67g1ziVjP8alXoX+vpWrfU0aCs4pFGqtK0hZiHr5A33G
YbD7N4TUGDPY8TZ0HYG97/O9yq2jotEuN2DpcDucSstxMXnCiXFOKhVmE+uPsaLuYhT7Wo2EU0QO
ZS4WbaaLPO0fnCmFAuJc7Fpd1QwseiM9OLPi91F4rAOgSdwC1L7r1oq9spwJGUHVnei4isCdBs1W
LW4y2Tk2WGan4OgQdZM16d1gY6g04lUvozti1TvAKWELQwTQZ0phHuNqL0Fn2loJcj9+I1cD42RG
8Q4aFEyLUt7rRHGbcAGm4i5RH4z00Ww0zC6tP+vyBtrY1D8P+U4qNrL0nlYo9+1tkZReC1soM7FP
pItOlNsiEvVtOD0ThrBecIoV3sua3HpNwqHEuLQcjlUo1o5NZTg8FJO1U4lUmE3srLHYBsj4jeKG
xdsm6k7s2tdp92xrl0njgMR7u+l3LRLDeLgNbDKKSM4s9cdeKz0RfTJ92Vno7fVkcCvpJeqfFUYK
CVNIY3rWCeLN6VjJRwS4ejKxntKv+SX9SUqG+Ri1t1GiHsxKIVeTBzBHN19I9OqtSKHBt91VX+Bw
NOtjQLBMRyfetvKVJHUfzJa9TGW0IQHJwAMZeEnYnTU5us6+9+ePsr13NPO2ZRAgev1ctAszcdJu
9dg4ibx9lRP6WnDwVZ/dwykMe/gvcG+btNqE+fyUEkQaMbbPsasYWXhV68VDlTrPuMy8ecK+krYW
AyWmJpElbXhhbWquf6hCNxNgKKE415nJe2Aog02gx9uOyaQ1B3tRgnpxKr8bsT44+Eebao0XY2UI
xpmQDbSZ8rhqrnowUnVY34djfi4H45gEBkZcYkjtFqdICYuNbmoEF9kVF50xCWhLWs+eIK+lTjDb
FOT/eBOGhheNxTbh/5QyBxCeczfP5bnCXZrkEg9bZnNKSscQReuoxH2BpdSUIobg5Tk2tlC5ggYX
AMMOGa1+A/pBMOPs5u2U9y4rJqA3w7TKtfKuFTAdFvFIzUIOMlfLT669whGXFAxd6EiXOixpcZmT
l0PsNaA2qwwbf2vQ6zNiaIgp1IbO1WE7DVMLhaia2TUpF1ud/VbSboYYnhRwgMD+jGxsHVWf8vw/
xCMM4XGCwzX7gRqsFEI10LrxUEsY0hJTTxxn3+GANjytlwEHHFobngAQ7rSJ9qrdbDSbcCas4FYs
NlE6rctmggWiQ7Eu93V0trBl4LrIitcOcXFe4GaUd5LB3mich2NDcLtMPcHCSSiEuUoZXGppPofm
iyZKbnwwPnyzptbPmjQNKz1rX7MEDJTuJzEWYqIp37gDiLNRnhIMhFM4nGYkJrpFOIfxiuHBRzI9
xXjrhpdSy1bMtFaxNnsTmDRmbySoxHdz/GDy6iksjzG2FbDVDahFYRC7hsQWqzulxVXcPk5Exwgn
WceFedPhjgmY0DZyAcTAwq3dVsVTEJj3zKYJFKFWHOXkZKg7pxkhiQBCA/fBIJVJRJdj3KyJRaHG
tVtfZfhiJLzQ4vxs6dZd3UrfhGPvFZPCASUVXp9XrX5wGh5ZRJw5XAMc5OCmsO3tD63Q71b2v6vb
ze/tN2onZtpfOn51HgXmxJIsPaQxC7qCxKxbDuSu2Fu7+g+f9nVfuzQJRC/bcCsRqdAM/9z/TqZd
16VeD+uYmY6tkOqk/mG//X0f+0XHqFnK0uazt3UU+WuLLTkR9iY+Am+cz4mvN/UJZKC/U95gCzKF
BZPBWHs1e7BotoTeRdWxo7W4uvxZpbA0kb80RT9+mS+/t1YCLYqaBsHTwdxYfntCvwWkBiT5Vt5a
u/DtDydz+XF/8+O/60F+mC/kMbZNm2iZdXJ0xW1xJDfnWO9rwJS4MZiPM9QvXaxl9/IfBIC/sIM4
syg7kBwhg0Hw+/XMzvNUWV1E0C78oFWR8DatCdIpL1P21Aos+OSiyf0OEvNW41ZNJTapZBkaFFo9
T8MemalwXhjSrNMSkqT2p/7061zry9f7Llz58cCooiuievl67SkPXnT06cHt3x/8XyNOfz4EXw++
3as5Cat8hj4HLzPhhDHFRgajgS0WI+b3RMJTSqk0xoGrz68iSr2W66FWT0a4hx1j2d3ZVp8T20/t
zO8GbeO0wEtGzdcCHpPW3KAwDnbylLspf/Xvv/2fDtByJf9wgBqm2bNTaXx5ZSukj06/sXvmKP+i
A/zmUfPLGO6vk0BUu82RYlrw5W7orDAPyowDREaSC77DN/c6UZ674M52V/Ha2mRbtp5w3LRvf//J
3wd8X+4Lrs5/fbLxRZUyV1KWtH99MhXX9V8RohjJMfWtVAaCod+v/v4jf39DMAaRyRFW8St+mTmm
coxnrmHYXjE2nbTPFBhRZNxrene0RXLqlXejuJemx6m+zMNTRo1YxJgGIWt22mvXYmFPmPQWJkqB
u7//ar8omzgPqLRkB07xotH6Hpnyw7nWIxWoNu65daxsdAOELqZJw96VaoyJLdyqyQOZ8PiXWFEa
uJFjmd0bUKQgXRuZeWeigvjDF1qOxZfTYy9aW8ZuFsKhBfDw48WX0oGEhMUP62iH+XWHLwGtsnMS
CxAKI4nr3rR/GAn/7or46SO/KIcC5GN5Jwo+8jg/Ldq4aUtc7tF4sTaUGXt4giAk//Azf6Mo/ukz
v1z/shWplV5Wf71qQSuv2eBV3jJZj/3y8e8/7Df384+fpX25nwurjzqp4bMscc7HbYlqIrRu/v4z
lu/7y2ljkiUv9zNLzC93Fd7mIbUajqG87+ClDdvRd/bN5p9Jw/8Jk2nikH44pL9Mps/i/4Oe8v1v
/N/RtME7coGP43VRFlfKv0bTkFGs5blqM8xGbvojPQU5MGAV1ixLOtPPeQX8P5bloNpUmUUZ2r+j
NuUx/usFgSCTT4BfqBl806/3MWEKGlcFm0PTz9LrGGm5cGi4K98eaSWlT6lSTiIaPLauOyMk+5Kh
Y0MmiGrmawcdvBwAlG2fdIa/ZhLdNbNxVqB958jUZJQBY+nWqKxwFFULNyDHlT0x6J7B5uXNW8MK
RUtkb4haL4H4FwpC+OBxFuTsqFnarqakh/E2dOshvYkZ8WmYmQcIKCCOutBe9c6NjYJQg23WTTIa
GEoXNAekycX4WFWWYsFLhm6lm7JNRFiazRbHju5ybWEzP1a55dJ+Yk6vXF2Pj1EW76RWOVVW+RIz
c9XGepW1+p0ddbecSuqgDJwagAyF5rpQZoAe0d7q4rtgHNgDDr7eEeIY0F0aeXgJExmfSF3dRwqP
ZmG+qkugQS3Z2xTAi6acWAqskohFHTGNdjWdJiuF2X3I62A9S6y6FJK5p84F3J1iSq9JQFaT5iRF
1lnP3yL5PJGBwNxsZcE3GRa+lZzchKj/GhtbLKqpdKdl9SVSSY9I0teKTAme2BeE/L6BmK4C/9Uy
AzUzfeu0/VYPjrEd3VjMnGdkdXoE5jFXWbC+JGPnLrOCHk2CnviKBIdW+TTkfM1KBnXOUwC5xXzr
OOtF3UJuN0m6fjBaZHXNSRHZGXlJB3Olh/ICmdNLzddWV90FAsBixutD5TVgtEKYzarRNlUHSjd+
6+J+hxbEzfNPtfL6USahebyawmo7SMhdWkadHe0xI7loOkWs4KNEWabtqwYShuBr5NHr7JAUpuzs
Prgi8eio4d7NAPSkUHSDCEcENK02vJRlCEZBWRFcS7Pfe41F+jDyqrqj5ZMgsFW5hMfjdWzrT8sW
x8BcglCpAsf7qVBAvN1bdnqRyaIulcfB0h4aLBFNu2Wv7S44MImEHlMVbp1BJqMrN3smaOKbqd1V
AjR9mWbbjm2AWiTnwcquzUp9nJM5XnUdqZRtZB5JOiTcJ53u6ZNBtOfxt7YdTpKGzkfIFczfXpvg
1pDx1UdgOa25Z0UTj8fZjriQ4BpYyCNWqtbmXqMUKhYQ3S9aVppxDPnPWZJ5+pFjb15lJl0W0aMa
yx61IYAtnfbGUJ0iSUBCxjCz0ojT4s8rrBP68E0ZzdsAtqcjgCCaOqKKeSMTNKBJ4bpd5pwsJzRG
3G3yOrGyUJfdhZXAhWGZwZTwlHKxLeOVgYWH3CH9C0VBurN5wdcOMp1Jnqlf5xycjJXJxOqkZYUy
qq0fTtGxlnFhRntBPgoxHlhzlt1LrEgng2XMUD6YHaoVxdfq65xcJ5Y2aW592DzBEpUJAXPBgqD0
hg1PxKZHibNT2cT7knj2KDQp/8CR2cO7ir6kYlOU1Y/wVvD5wxh9RfL46NhUO9rD1L4ykTYpva7Q
IyduwHA7YQ9VsY+a2EultSWtcpZVRvhBIem1rLAG57VuL4UUElqJvd4gnKoFVkiTx1BLWdCsw3vu
7Ipg26inKTlX1U3KhS3EqTL8ht2ZSF968yEZkn3AXq1jv2ZrDyqQusAID5ZdHmSVNQ4PZMDvDslS
doVlXSfGMjjqbXVJBZzaBczBOi9a1nqBlHNjPEys+0Y5eKbw3uO1vxBq6c8RfgDL3pSMMWIQgnlH
zFqG1Cp+6ckzb0S2y3IWCaFyh+YVKmpA/5gAiB4RjfGU3sla61uzui+GHtUUu6roNZ9m10jFtu8d
V5WIB2g8pw/WVn3mNtkZE8SjYRNAsVXH2id0BozgK1MjJKyD31rjIbatjUTKphwCLqTsbvFRr2ou
rbizvSxPjsPQ3Y4q4qZefYhl+yXByNM7oAKns4nmWBHyroQDkTmjX5pvtqYwUbiQGLwJ0udIJx50
2sVhzbgMReUyT0WESQbj1CgPEXoR3lscXOvaUT7rOVvPvXq0zOu615DNn+Hy2S2QgNJwPMhBh1yz
XsyUuSGOLJygYCnsifsJLv1od8cOFISN9EREONVNbWdU0lUsk2QxP6AAvpX1BE1VF8VsA9FfBToo
nKRkLYEEU9dIyUoDbrdoH8HYAFJZrAJx0aAIRrcWmkXULAwW0b2zL4MQ8ixpj8uBYHIyFc5RI449
cp4rpndT9VKySZqVpyq4GJ12nzWfjYRk1gSNSQ6gV/CnJbYNZaswjhXMUaVN7CDCUvcR1/4EQtNz
NPmmluOnypFvWE3s4XE91VJDfChLPKN3tTD2jAD9+6Aqd3UtrU2FXLsqvp6b+ypoEc+QCqLZ91iH
Wb1p13hJtvVgHMLahJCr3AM9QDm2JE2zLdCNxyR86yUE2lp6E6QA04mo5sndgI7Q9T802r8bgVEd
YfuBi4Ch4EtfGOpGqQFfgg+J9FR0u864/qGE/E2b/ZuqnPILr49KGabp+vIFfujulAHRZ54OCAQi
a+sElF7kz0oyk5/iInHsC6L0xvHz+4f+J9To1Ms/HOBfavRDmX2Liz9Ywii5+SN/FenOP5htqIv/
CdPId2L4/xbpzj8WXwzRQUs0D4NQeraibLrov//LIA6Vppx/9z1TSLc5aT/IR/A62Yga6LAWQcq/
U6P/2vdqkBRtjQ8nbogB6Ze+UGZUnbS809b9mlXGCumvB24HZcCaesVDcLkq9uOb9U09/XDQfnNV
/qIs0/lgBwWMiXJFRk/4pTcYM6E2tYRasBWee1KgluxHYlCtNXJ1A3zejXDV7T9bx/+na/4vCMhP
PSrjDX4vdjrGzQta/ee7oe7GOYN30vLSh2zE/iyf5esqa9eFam1NfTjFJpF9YbCPgIakpf3odJ7a
BSwLZ9jh8HOJ0al6Nww1OoBu44SIvvNsQ/bzSslfnMZGrqlZbJw/Gjny4gwFGYWAilZiYMlXpzIK
BRZ9crcNVR0+4E3X9KThkLY4lld2aO2SKnHTqr6Sl7lfoe5z8DdCYcNi+rWs0WdEngz8NCVNAQ3Y
mCBIhtAz4um2oqduUrcqgopEPsjA4zQUw8HY7kDiUo2Dnb6TBpIleBcp3bSRSKHsyGi3++TQxDiM
sZhkIqOaJmBuGFeVql1laeVZ2ccQ+0qJWGhGqwoC0kIhwQ7YDp47TC9RfKejW6RnaIftVNuHMp22
XSyhhgfrG7GGj57T9qmSniZ8vcn8NjrnIaQUZhYte7Va+opya4kdW8asOaQtAl4EgJVcnYv0qMBZ
6uXQV3RyHpQP0T8oZnKTZc1u4B1bXuV5sdYCCONhv6lbjDZOUa8ni+R5u9iN+JSzGogAbxU52Jhm
GblG1+0Sp990IVr32CKxqq06nov9eSpMj4nUa1paXqMBu1KtnGTvCEJGnvI1hCQwfcleYiqsjbTD
1FSXec6eW717MynEGrm5LcVifkCoQbom3Lg1wCpmvrltQJMDA43Eo3KruITxq3TrcY6v9DZ5U1Sa
10RObnU53kq1/Far07vZYljpSl62uRuabJhUW7wOomw2XUUVZ8URab0BQVqRaVwHuEfixERk8SRI
4Lag7OsJ6RmRvqyJIIpKJnAy9Fekuxh1+GiOkezZoLiIXdnq44E58nrCGtJbVraWcubSdDExRHWZ
aQ4Ysp0lpE0/pxu9UY9zUiLFBXScp+CPBoqBbvw2gcIsJfXGzJv9yCgxIVNjAp7QZGTFp8m9QGWh
jbI7a8ZaaoGBi43QuGlah910lKOfhTeah8EhG5XPYjpWrauVPYAxFoxUTIJ6dNXC5h/hPjU2muc6
mzGD1Q+TtHdia13NGMeLBmlSrO4qml/2dokvjKeW7evijptEfDMGcJR1K91KxcRq0Dx2A2YCS7JP
Rip5ToBHRlKQYYPVyKLaL6WPEAzxZPXrpHrIcGVR+DsTmR02UmHHNRQc+A0xn8M5hMKR458rguJS
LdGjlezNIKAbXWLr2JANJQi+snBxDtb1SI/TgQB3Cue+7GK3swkhNtBzRp+OpNzKlHlxbmzKzkR2
3F/KRF1X+REPWiCpO2FYftAfF9dbzKzDjMHeVAPypczD2L8aFTK4RsWVpPRQJrA35WcsekZ+TKns
+1fLfgYJPRkbnnCKdWUNHwQlor3H+fIi6a9olegnMF94YWtvdPTFaskWulVcJX5DauzLCA1jYSK3
k46alXhS0dKnaptCd+7IsLhqpxfhhBiSjpL9YeczQpbppp/CdeBMq9LezcGm7o21iqg6FepZ14M9
e3NXE6pnS9Gh0/INZJqdnId3cdmjfK/92iZKttJXU0fbGAJ27eu9jgJfyq6Gpt9HIb+1IfaLk0fr
OefBOi8IpTZr+5iL4MGUaPqmO8Q5vlUuYhXuQCfrN1kZXYEEfeoJcNVbcLgkFchEv6LsikrlqM3X
vXFXp9edAdBzYW862TmlDTBBV2sqwm6ulkxXzkWAUGZ6DaNvoX2N72xTknRVkYSd4FQz0ntrmryy
yTyLBIZJfC6Os4hfnA4vWj9vEjQ9sLI8MSzZUHhiJ5qiJ0UJj2FQPEIhvTXTEHXDBcdT2AK6llkA
p5shjdYSieEEXdYIzrJkY4SD+z/knddy40jWdZ8IE/DmlgA9JVKGMnWDkCsg4b17+m+h5/+nS6wa
Kfp6rrqjuksQQSAzzzl7r+0H1onvahkBTi2ycUGHL9n5TXnV680Vg0c3qoprNa5OBWoWJ0weJkFG
nIo0YtBJsLL9g5oQktOXHPiFv0pQMWD7MJYVrKsFx5OnYciwd6HIQHyFTkOcImK7JG1yo9G5M5jR
h6zf5IMhrPdycg/sljA8gsdCm0Q6XrD4o8N2qeghTTCgTdGDSgKGihFUFW/CANVZ5LtRJXI6da7L
sXkyANZOesNpdQD396FLHwmlO/P/Xct8An8gujFjiXDIbZn7K370II2MyViImbFxdimNYzcrHWWS
KmRtO+kEJkTJLp7SYWGYY74uYV5GRY7myDCXY5RuJh90D2ErBTDxvl3FVnY/2iD8iZrT8skd4g8Q
tzDjPfLNXD1T6J9Bf7TeDfMskRHSEB3fxlvIW0QUkTNqmqVbATtWLWDKyk3WYF2ybwBhUPJ+yL1G
GjB/AvWm8QGyYNwBxkHrivS1STBc4X+F+gvfFmFUfbRj0hnjc9U266YqN5IJPX6gU8X8xVJvtVpe
xKhgEu6sNnFCIcMNRdhCRGdLerPIk2g0Ok4wGx3CFpXwyscMq5fqatLs2ZxNExXTgXLSKMUMPB86
Dkwp2Cb5fZS+Wtm1lmxs+77n0Qh18tfoCjLJdjW1gG08LBRat7zTsF/xL2B0yvYjHcIcFVtiCjoG
mY9OBN5xAGWz4mHLDbEWWXgYjXjNoQkxRBi+VnXzOlCNiWkAWq2+toHOMC6g2apFxzYWB6kRrt6e
AKmxr5wiOMXSTk2vaIOyav0Q5EcOne3VGonQNZ7oHH2MkF+NSjrnEpAdwmZPgQQUWEnqc6pP9yWN
zFzu39GVyTTVHOKwJ1xI/stANtjcWRqtIxZKNw40LK/JbrQm4r2QEuZroyTXCx2XCeRwrQGvzwZg
bpy8dNbZEvkZsEg9kZ5lG3uZE+gkhaDmD9kYGe5a+CCTejVI6qIiwUEZcXSVpDJISdy7QjNOoR/j
WwWdGfIKxixd4RSSUkc0gcTTpPfkEKb3tVF5pSg9RQ281r5VbUpedTxNmsZPDJaBOoHaybc9u2w3
0kVmAyURoLW1pYFzVIE63NEsLKpyrWBkMoNZXzedhaMeR338qXF+ROC+KgKEP2hmJzVyR/zpptQc
gk6+atFYIpcpF1PHHtkYMv6iHGujA1A3JHuPDVGXrib0OiYbbu4LvGvEs+QfehvufTvaZvqwR+i0
Gix6UiJwK5IlzEZalkLAIl03RrGjUenCKuV4Y617hYCAsdkxl173wfQ+jCoBvzTVRiOyF0kyLpXs
GTrEsugmhJ86Z29SwazgyAji2E3OdSypzwVSU7tS1llo3RgdaWrduKF4u7MrsR/6+lYbSO8AHZQO
NB5CToANkDy0X2P95pfohw0Mf0SQM7vIWrS61tk2UhSynF2dx47ZbNx/KFhaLbaKWkLtK5aySeQa
VqaOWaJZu42p0Q+2CAxPh6VT5sTE30hAd7So8Dq/PlZK4AJGP0TpdIgj465GaO6HII9Ndj8r0Bb/
A2W6RLyWY80JuRSr/xEc/FaoH16y4CN5yd7/K73l0w/6z0QNRiV4JwdTN9g/nfrwl4marjFrg15n
Uzl+qtaBsBkwqFAaMQX7daKm/8tScYhY4FtUXZ9BYv8gEozGwG8TNWar8GCYzSl0E6z5v//SzEF3
r3STaeKxs4S2NMvqLsZfuegH5xhnyamwwPdGJqnZtfDqtn0ffGQGOhtKSl5REwIEFoZggbKnpYLz
NCBqKU+QqiraQcnSZyvXoJuWKYbbOAPMkGdnDMtI7TJw2PwE/FnrSu08IqofcqT+roCBJWn2LZiS
lZLhUByz8QgKQTnNei830cNDZ7PiTj5d7HB4DfuBFJ/iSEdsmXJUEcQ+VkG8Ga3mzbc1LPrySwCV
wk2nH3qyVskjCMM3E6/cpNBiziinwdHZyXsSYcnwrW6rDanmqbY4To7xTNwHItIKCWed++iG84jk
Gtn0ssLftUH5kQgJTS77J17QgLKFyVlTbCoz4TfI5QOAGWjVbexzq5iNOYN0o0/pTomGe5qgaHB0
k5GG1STMvmriuSb+TBTNKSoyhLTajVxJezVvtwFJiFg+xJOTpRiAk3sNUG+h2vsScgQjGa+efoac
+OTRBoIYOyEbOlGGYW5dx4O0Mqodfmks5z1TNHwu2N/R+o6UjzY+tcJnvUuNno5hoB7SvHrDRsjc
k5Z6PW2HgUUlFSXle9Oc2qEf9qkR73RCUtTyZlKPeZYQ9ykpS7Ozr2oyk+ySqCR+D0jNlED2sQ1H
T4zKo6iZ/tWZ9qSU0XOiYY8TjoCb6pPLYmKwlOMXGft536irUtQvamVv07a+T4NgHXfEAqA1kFN8
sLAzUd0VwqTMkK6qPrgZdHJMx+IpLDlF5ljw9XkaqFwhsb03BMEXqXRuY3SzA4HJWXLt19KN2jn2
ctSiH2VvbNKKPqks9okju0YprU1V29VS+ZxCIzMsTpnTlY1xAMWrP70J6ciru/E5i4KcAf+xkOtN
1fxUGCO1zTaD/ztaMe2ZDzoLDCxnlMe9j9o3Vn/m/k85VhaZdALE6PbtAbS+J5p1B7ikj7y8d7yy
Uq4CE4W+1Z70qjoP7YSmjxFJLQzXV8pTJFlIvBD2ksxam/E6LItr3r+9301rHNX7KdjqTuppXeqK
BopKRCtedm0GFTFpuVHAPJswnp5yP4tfRz1xu77AwdQdeUVXStTBh2BGTgnYK6DYe4xI6kdQZosh
v1FmUHOcuZJ405IGnzBgwYDIH0YbgZOuFU4bQ44EWLmR5Zkl3Kh0gxsspt2KY6RbYJfIpV3LIVaz
H/SS8KfirkrlbcERQ86H2YO1sFIOhfvBIUGVBrkeSFcxrGiD6VTAplqBwA2YzjZ+fBoaAi3T5Mri
nJBxZjSJeA3FYyDpxP7IXlvVxyaNlzH2+bp6KuznUIIJjb0mo3sGwR7cAswW2/Z6pO+2c6uN9Z2Z
+EumIHsrSrBNVotSKRYm5e/IaLSxemSO8JqYXTWav5Kr6jSGBBcnWfvmjL6XWspKZCBgUgITWD1D
h+IsdjjXUJn2H51EADdhVaFPqB2AHvRTntoRVmfad7XTPUfltJxIDBT9sKrEz5jCJc7V1ZCQ/IYL
zBQgdJ77nmP5yKLavlM385JdhSpZTaE4DQVZpqQY3fviJTDjLUQYprJMkWOHMNjuaGfddcsraBTK
T0gVidvG+s+RhSHSqyWYBx172eTEhDL2y4pnOa/PamTQkQxunBB1aZNvjZJiKAbnMyb4deyaoR32
8nt1SkitwtlIE4yJpCSA9dIcfpCFfK/OMu4xHpflOHgK2Wfy0IZXRkVnT8SuzkBTgCGSyYEIrdoT
Ye3lhUVd/hJrd7ryUYPnVxISMEhAaxTYHZCWsxtg8QOcYRX1mM181ckwYIsOyA32fWv0aQXw2dua
2HUW6QdINbuUostRrDvBnHLKrX8shmIXhUVlKRoeRQxsn3fRup8KFS1K4xb9Xsq3Id2yev3LWeNP
/e3ftS+2JtOmx9/JbAf79edrmCqBFQXWJsSNnYdzesHXIC1Z7tcZj/viO7qu+rsPlK42hEFYvpph
MUj6fL0ux8Cdj3bDY4KZjQXFfLDSrT9el3RI6BR5TU+1oZx90EqQGRcxXaVq5DAaiXtNrTwf077V
PqSwQ0RK/G6c3o22oMc1cXYIOegWC0Mb//Hw6/MvfaG647QVdrrML22pc67QAtTyv0+4/7Xj/5eS
91PDXyXYFLcCe4BDasFvcwbJlssMkLs7rJotnI0NbZ4VwLb9d1r2P8zZkHbaSJ1xryN2uvjC42Cy
iJWgwpvZehrqwX5FwMXGXn79YH13mYtxngq+hGg8LiPv/F28E2tjPS3V/XeTkj/eNx0xn4YKwprP
vZ+fJwLZVb1pM8KuU2hRJnuZnHkx/lPhEPTMUlVKu2BQsdKF33xlvz/JCFH/vrJ18XYWkmyPI+0m
OlIvmfyGgaYd79TyH68Bn69y+XWR0t4FJVep/MlDZcBOd5aoib/+tv7LbWSerJCiy6Tr4gmvFCkO
/Io5whAw4jbQE0wScUkW1tEOfQfbXpp7SvNmdd03l/7zbfz7yheDZceapqDL+QKzyYAN9yOS7igZ
0m9579q8sly+YTi9GVbiQ6c0m00Iv9QkmhG0k2mQSiHVTwzKSTfEvFS813Hr2mydJQdT+lHdjEYr
bWNpDNo2rN/USvIsDeXPGFVbW+Y/DtFjqy8DZAURu2BJfhSTa1yK404O9WcrzDH44XrMH+0i2ioh
SadquImFdvSjzLXr5FbO6HJ9/f39YTqvIqTkQ1mznPJSop4WphM7WtQyY1qHHTrs49c//0/a618v
cKlE14fJCmqDC3SrcTkzJQlOun5cP3ZLbTnuSZX/5rGfC9jfvi3y7NALmRaMZugDn76tEUuVjz+8
pakcL1EDHrAonIbePogppaE84Vkad7l0NwkbtzoZsA11j5zeIsZhgEBcDEUeYyKYNhogIfglVSK9
2PZ0q4EH1I0kXChMC1USTAqmbzIFI/I3Vzey+XQjr5z6Wa6nNYmeBBiT5qlRMrY3Ubw1bOSesaXG
bp3mbhb63zhS/uS9gdjoMCilvQX54+KFp/FeJ1Mj0Z5CkBRHwykL0ptotDbERaD2qdwoRhhRIx9C
2bdTG2hy5Xeuij8t3gza2aN1Jvv82+ebPzASyjsQrO5MEWJKGsm5p6fKKkHBFzk+aOl0F+EB+foh
m9/0yxf016tebBl9rgt7nL9yyaQ0yX5aQBXqW9t8s7vvpPt/fF+Y6ROajq8LWc7nD5iXVi7skh5g
Gl3Z+TkkX+3rz/LdBS42B3ALhTpWXECYq2yO/ESB9PUV5jz4P9yuvz/DxZdkx6qiEm7XuCOpyNoL
o46gqQ+GdhgpAPSBUrEjmDeglmK02Ucg/JgyYepQJedkFcqOE/QsnALr5X39m/3hs1sq/gyIwLKO
eOJiRVdS3Rpz0q/wVL2lVr0Iqru/LvA/odqZc0a+aAZ+RNVXuJf5b/+/DqD6L9lCJUVbmLM7J8b/
NACVfyG9R8Gjz+EVKgKAX+U6xASw95kcMFXzr/f6b7kO8CT+HJELRrh/SHu53Go1lD+oiKDTsJDp
nCg+v15FVpS04prJpWrvdXCZokS7W69+uTWnf68MX2KbLy9zcWiJAqEWUsNlmv4xIfqA6Z6lEYQg
LxtgonSC0m/zEC5PK5eXvHi2fatPs67nklmrMKn60Xe3UDppCkzrbz7cvM7/uhrOV7JMlFMYJwzA
ORcfLlZHv7AAmFKY6TvNE0vJVbfsSO6cUuMvh2/kd8rlW/vX9QjxI13W5h+XBUgqmkigLJ7cmmS0
Lf5ta5N40hJdRXA1eoRBetY368Rvh4qLS16uwnovya0sKi65ZODN7BYDxgIyHw0DPiWBKBC53eHj
uxr0ty32r+vyflCAAkz67bAbdPpkmWXNc+MpK2retbgxPX3OmPCKb682H1R++x4dmyKeN4JW+MUT
04lx6JuIRoMS9Nu6fgpRWVTqfSSuSwn1x5R+91bMP/CrC16cnHKpqEBrzFPglbVoH1aQIbxyzQEK
HBoTKA4Vq++KvT+970w7/v9ntC+2Uz2MgM4VGQP2AEVTeNP1YCts8c2OR+f994/GRYi2QCM6880v
7qVIRER0MGd3JPKLWq1WDidxDV6Ub8orUw48k3fRrF+baFokqs1UWPKyVnMD9ANZBkmJ0RbSl51v
q1cy+rYRaDNps3ARoNTZJI4hYqi7mNzFepcE14me0PDtUaZbEBQ1cLmjQs+dcToDO6gEEnmLpDIQ
LjuOSO9gAAE3RgBy7+j+MRIJUMZ1kzBypm+rOMjpKN9mqIkzymuTOWFEZJqUN9t88Je5SNeVqbw1
A7QB/Pc0/Olk040eghZIsv2C7qkDdITUvXtV2t5r0ga4zF4DnlX/9ItdY3VgMLt16G904vxGaNVj
MN5WebNKRt8t4R3bQ+wZmTj7ZuJNWfWQj1g3geheR1J77NPXAPesn920GqeuKNsUgyCRVNqqdn+2
EsCT7VgmbqPLO8kMzs5Qb6c+OjRlFbtCHgmKTDY5MMk+fcO0sQflMwsK/YdysH/0qXMW9M3smQoy
SK6DkVrlSyGM6E7P2nutHQ+1CIOFU3IzE6wPDRBxzcHActNptOQTRGNWynnbWJuDfqcjiC59DR0d
+izcKXVUn/CGrhzcBbxRDb3tvtLccHydxLLVSM2NWhqwTHriwq1i5aBiuqjItVY65P8J0dHRlQ5M
uip2ccx9RKTQZNly7qaH/F9ouT2T8bHqlK7RnAPVWitZsopwvmjjaU62HhNQv0hcSHRCtQ9Z10A1
nig7i4m9k7+OeMKqH1H60kzVxkJ17hNRnLtmYV3VCdTl1suD9iYTylmW6uesBbOAPEfGdT3nPsrG
gdcBG67t6ra5DhyxrAlobephl5KuaRP8rWprojSr7KMMGQWrE+CI9Ao+6LYKZS9UK9rs7a6C/kO+
5NqIi+eIlufAOJu5v6dii9CqmBs/e31bXoF1GD2muk3XU92rbXRWeGK0/lmpxFIImVG+7jk6yHGm
InJFm988mf1TQV8eMcgypZuXI7gow8Zri341A0RSxnma5PiLotxoPQzdqnIL8reLHljH+BLR0S76
/CrJJJdsQU8yrI1vQ4GqGEnDaw3jYpvPeh8laTbWGKzzLvZUDEfRtK7zYO/0+m4YiRFsApzgr8N0
nKCooONjWr8fYU7a8msPVUHJ3lJjvFGs+0FGEAjXu2rJ+d4qwak03sIcgYERTZ7d3SuoSVv7To2L
u0wFujPVTMQtesqT9VRJHTAheZUoFPc24/nYcJvhPsSpZQfFwobOhVMA2SNYABAytrQIew2OGim3
vVGSFksQdF0fabFsyzbd6ECQxDxCCyEmmmtnShaIAhDkgCQdbiNrL9XXCZLUAQsdmRmLCPqAHu1G
7YYhk6u1w1rTH+p+NwkdmIjtSgwM63DXIQRIIguoSL+iRNxMsEMNTDPpyYmvmsKYpYYLVX0GOOZ1
5bBJDHrspTqDozwVpRnkSTBf1cMgP9j1D6cwtsmIsqt8RkTQ5zufQOHorA4osFsWxW5nzCwgZLv+
VantZEkBYDOu56Uv60aeiX6ZAb7SsuxFxUMXh80uaM11DBiSpCGTkaoSw5A5Fo66oQIGFaa8Fkhj
GZ3JHZSl+DqYfE8Nfuqi25eIC9PSRrXbPkeJA+eFClHW8kMiy++1yhI6Vca6UPjBBl9Izk1R59zs
JOoeK7aO2dTSjQDzMn3pJM+VZHmm9Z6rH6M8rAqFwUEy7FQjWcVM+QTqa/QQmNwikn9T8TrZ0aFv
IWBhY5I7Bj4AqK4ay/RE/xMlW+QENxaAHS1HLY0nrGohd4CKbifb1QpzLXAY1Rq/7yQdh95h9wmL
GxB4Nzhnf2qDeqtm0lZk7UazuImqUa5UZy8zfDWzdt8SyeDIzA27lLQjZCfRq0rGMqmeW4m5UoJW
S5bkBfcC2tE8jb6O23YZF6hAmBOOdbZuI9yLZC2NIVpatbgPGnnPEGZNJvK7pGxDpkmEuGLaQyib
ZGeIf0xFi7swDx7nBNkqOOi45ga0UBjDl6WzDYtmoRPv0LGM9vp7Q8YEmhm3jn4Mhn1vODg6HCZu
lu7KvbOolTvNuB/HmVjo0EgZwTwidyvjH7KM/wdGUqtX+crQ5Q35FKvKKRN0YjuJF6hP0IsON4mV
LE3zI8lPANKHXmcI4MRu1Nks0wQiKyzsvuX16muKAFqpB7fVUhw06DrJLZRhTKFJPYNKWxnObWeo
h7L7MCPK4yri+FJ5KBM3qcl42cCEy3HAqshbnnEC91Udo1rnSMCL1NBymlukk/IukHaLBkeCIzGH
jncWaVEagw/WAayXoWFuIzJhtWZ8nNDWVvapYPgXDcnWR2MsNwBlyMy1Iot45VlFwzYz9tc4gBCe
cyYNgl2oBEct4u+OGgDy0N77ol1bAJWq8BQm7868rEg7TdrUg7Kt4+moOhvV3hiz/mfwMRqi4ULe
uUjYvRwiIKoBA2XZvjixiSa1WPYq7hpzM/X0DAIRnv28PEn5eXQ2Il0WiHPHPtiUA2HlhbQq9JvA
QVXH0GUVgVPySRx32OmLqXiqitdIr1edH353pv297HJkjs4oWsgf0plbcDD8pXeL/NSGVc1+QTT0
ldcmHj6C5VwSWY7LQ0UErlu5/DLu10XY7+faz5e9qMFSa6zxOXBZIV0b4cr3d/J0+/Ul/srw+nxc
/3yNi+O6IYpxkFKuES+u5Junekmc+DJYinVB7bUm6GBFFOv+uxP7b4Yaspp+uaM0wT7fUSeR6qRR
xERDt8331XvizVaaaqm41wPOBJYnL/boVy+//ri/V5lclmg4mDsK+iDz4gQf2E1Twree3KTFonfi
3fv658/AgIvqx5EhO+i8YTPQZwYZ/PqkqHjBR1HDXP83CdrgtLWwHsd4SX9sIRYrlDBnGpqraRPs
ZkT04Couq9M+u7ojenk3IpZeuJyNAB3FnnyIlix0/cLZ/tx8V/7+6eGam6vIt+YGjjI3AH55ppsI
J2Djo5TxsweRvgXqz6E6/3U3/hcaZbQ9fvnmf1PNXb98oOv5+O+iuX/zkf/6KX83zNhkZqsaEy6T
zsovHTMeFybtDE/4519z9r8NbsDEQc4Ylk07hpC6Xw1uBG7CFSTszFRwzv0jyRyjyt8eXBuxIOv6
POo3keh9fhzsSVeCOBmHmZVngDDVlkk1XveGfMrQiMuNdR2GOamK1aoFSLMIbJV1sL4z2m6Vtuox
E9mJFKBFgEQhmP1ZqHJhRxBoVaOdGPp4H8pDvs31e4OIAGSclnNrkglkS9c5LlpD5IcUtl5mmC4K
UjCm1b4ox6tR/SGVxuPk+2+5He6dvLgTXb5URoRaiiqBHES6rb3nY39b/iR5/aikOcIMHZNMIVZ9
0a2q+KPoTTeYjnaNtsKPO9eMpUMwjWsnOjmDtW900qVa5yVogW7IffnD74o54+E2a/RDUPrnDm2t
XDTeQJo5cieCKiyJopoTGWbzklBK30yXVmq/1l3vqlOw60Py3QkOb5BWG/6ZxIe7Eth0TyBNQUAk
MUaIneqeikdBz6blHIDnOo1Xv9QQ/ZukOaHg7qOdrOjvdQqX1AFUbWTda9YUhKAj7U1vhT9ti7AW
LiW+m0jKSfQAKlpjbwXJccz4bdAt9XFzE5D1MOlrxyBA25kpnYUj73LCNgXqoDiu9groAxCD+o+S
mOGeNv0kJJT/lKuNGele6lOL69oPxlr2wswMtxg6JMCYrDsQvWZzqwYBi6kKkOKgd/UayGoJdovw
Sh0dR3cAVoJi2cEuqa36Vl3K2PlHSb2TuXvgFhfkQ/wIx/h1Irhp4aPSNjTMhCTZJgK/b5nhpFCs
GC377M1g3lbh1qk2bfZSj4+5hq0j0w8NxjJJjGSL+CQE5PtJDndTcFWrT22Ibd9q5XMIFDs1XTOo
HiICoMKMGVppIyCP8pDQKWuNhir2pCrcArWtJF9dhJnNeIKA8wHEKcp7Pnx6r5fTvbB1qngHm3/g
arV/lPktNPPDj028LJOfY+yBPRjCyerKTYDOPG+kVRTjkG5rdFL3kWk/gRA5jT5fvyKUfY+pQBqk
U4A/vezeWndURUdWQuem+jx6D89Omy1nL01EoEYFEyOFZ81yw/1leljsnXTYJVTCOABIyUBTLwJr
U4sz2AC4cmr1U82IKOr7NdlpJzn4OTTDcuB4nyHbs4qHIrrXEvlKDChKh8iVwRUPM791wtPfgwJx
wnONBRAPokju7L5+NUao4vpHZa7TYCuTiJVu5WlXwr82oYWnneElmbkOM2WZ2dQ7lrnpFHslRepC
A7iiyj86A0sNlExDPxtYFZRtibisVbdpjUwru8kdsev7+Eq3kjtzekopOW0rw/TE1zx0y8GRrnm5
ePiC9VQe+8CCJZpRqb1AivPqWCVVFXgIRrgB9RwqMAJT3baQAWFMt3Tn3LgjJwB8hiQWmKjc1LiB
EqzIjVfWOSUJytEo2Kn1SfFJu79vyk00J8dpu46MgZBzvKWczVy4EsB0kcHfqf11NTf0bJ1TdOpi
GN/ZhbQM7GktYbcMsGqgrNwb8m3SmNtxVDh5s3IZHxTfdBtgPMTJqYlv5IxUqXLRG+v4qdHGlR4N
m0DfVHK6G1p/1SDtm+1GmW5u4+p57FOvxuokk0Gl19oeu+V67hUiH3YNOkAlNpIYTqAlRXgzIzJN
iL0iw5JKSVJuVL3yxiIieqp0BajviATa0hw8u0b1z5x/0agkqNCy8R8L5ejX8jqVUDoCiuZXPERa
v2ptlI2AR69j5GrViCumadYFeqpqplX4jhfa421P1EdnaIuqvMudF7ltlgmT7wGXi6yrS2HcFtQB
RkN2THHK86y+70h6cmaEB0Vr3lP6pfbKBDkUqfk7N7yWxdYub3xNXSO84W+aP2Ae7HwfW7GyTmfl
YitxhgwRGKZtfpSL4cV34DcMWDeSyV+NAyfaCAEpQNK9NFpEoHd07rrFJKcHx4GJb6c3YW0Qsaft
p/Surh2+h2gzJONmYDAhy/ys2qRblypQdiDKVPENjlBPCPHT0Km5gNg4xPeoOgly0Nx3ErncC2PK
7iZZrnGEEV2DxjCWpg74NTk3xlPbl4cuTGnsUkUQLx9MpCuV/trK5ZOfKQclGBd5H9A2ANDj016t
j1G4SUfrNlIMwBohDGG6qJhttFsp7tfTHLqT95rbTTYWDos9mXckTc9mFRJMZONNeaclt1K6ca+r
tJ2toRlXFtBNTy1pLreKfzXpCKwL60SySuCGunSnT9POMKdpE+cAzpVpNbXyZkQfEdPXyBX12SgH
xfUlDUpJcY99/FWmJ0s/4C7VUKjAE9aVoVnSQ/w5kfeSaHhR2yY7aP1+hCjqBxyE21XPGaSvHhtu
GQJWOWUzloV1rlJuVOzjo3FnMoOP2NWOyFeGyVEOZ2d27+gPdnRil1ia2UeVPBnFvYxHNzchzdiI
Z7IPx3nTOn7s4D87xs8RSTEuSbT4IY+6vJOrdy0XZH2jE0+pYYXwF5Kpbkg5PFRle90C4SmVflUU
zsoGa1XQpc07J3HV5ODjEbav564rMQ5ZMICibwmsu82KGgTQsQneAxMxYaHXxN2Qb6DzPOr0arOg
x/pHWzK/TQwcg3qFBhd/VfqUO9iC4LW06B/yLnk3SxZyCOJDVh51HoIm3o8R7iG/oT0doQuq4ESZ
3SbnAVboLscoo8Hq9pFOKthRMZ7H2XA2QU7i/6uvqgx9I8FaLGYnbYAcZCTsK/RIkhc7s6/gLbxG
jcyDRu+WRLxjNFlnrc0fJ9vwWthKhFLTOeiCB1EEG7P3cbG3a+TWW8300dpi5IwsDlF0jLvkBaIH
YwvrWPfOdlD2LVOKqTU8POxAjJ4jo7oHc7MNugp7f/MAzMGTTY4P3aHFSRVa2kmOpdVk5puUKE1n
fBtyeT4D3MmAsSPy6GYLMYDuhTFUgApybjTu4xTvtZnZSxXHdJ4nq7YGYGaOTFNOU2EthwgQsSi3
8ghe2AtYoLJ009cMx6YZsiK5nXwUgGekHtZ28aGN8gL11qKLT6NJH4fhi0+z1+htMEUJiQHYZUv0
1kOE7RPCdSA+8KGRZ0Qn3+KQkbMMLWu2rV+qjtO/6/RPM+hLFQazREtDSUkRx/Gdbu/nY3svc+cc
rRtc62iPSxzvzZZhG9NE66aGw/UiTq5DlDAj4sXXV1YvFVLzlU3dZNBvIX5Ez/n5yvEQjVMywL03
fDy1E40du4UYp6jNriTtE1Y16eYpOafXPY3Wgu8aIE6vougpfHBgGoMyzbV66Tp2MN90Es540lOv
wPF9d4/m0uqiKJ9/VVAgTAjhp14W5cVUBlLSFtgOQ9KhlJ62qUGf/iFUsaNiemWxVYsHW4y7MBMH
hVOXchgMAc6sXlogCvQupRlpuaW/SZSrSlZWU6TiYmsXElZBOc73KVYPTRpvNbhkkVQwHEz3cvOo
o7RLgQXV6bhu4TZHbYea23xIMpY8zonh4Kwlyp7RdCD/8t+imQB+lwamp5qtl6Efzxpk7ALXO+PG
iqfOyY8N8PGIDDQLrHoXnKcWzNZTZfleFTWeLa0TZk7lNmJeZU+vdiRt7OGkstAoxr1JGu/kyJy5
5a2mJPuBMEiTGYRv9Es7CbFz5iypmCnp1WFYwrLNCRzuVw7dLJCY6LY9ThVOOkVO/GsR3LOfbAmM
xMgiQx+OAyL+muzDCLTXoJgt4ecwi00GnAzGKsJJ2Zrz5dcP4u99DL5cg84c+hGFtKqLPoY8jIav
+Xy5PYpuvQXhIT9auJq+vsofptoW8nSkqTjXzL+4Nb92S4ZeKsGPcJVW666GZu+bGaD/Zl33T46U
3H19sbnX8PsD+/fV1IvuGGsYPkqGIjPwe5NlznWqQ3q2xCqACFVo1qkKazcQuVfVxdEnkiUfW44G
Wzl4L+N3yaBInM0wAZ3xcadUWPyj5IUhzCro2kcGCq9GKnmNXF5l2xwifpcMbMJikUiTAxxRussw
THeNv41hQgFWySllhNoe1NRw7Sa9qfCiWnJ9PVn5gwpzP7bCgxrK60o0rsrc2YHmF06pSw7EKnMo
gwi9UciL8Svymx1pM4AX9JN8881d++amXWje9EwTcGX4ilJSVzmNu8yPu/7m64v8STSCjIKOyyw4
YAO7uIpikIeR5lxlWD3hP1oHtxbNPO26fLNuuENesQZPZrvfXPVPj9+vV714yMvAF8408UA00+QV
fvke1ADn8F47TBXl+kjYSsy5oQeFQfReJa5jnLTNpJLtyiw3eMTL9A0K+P/IO48k2ZEsy26lpeZI
ASciXT0wzp2T7xOIU3DOsaBeQ89rY33gkRnfHG7hVlE1aumcpET+jK8GQKFQfe/ec7+XxBHHHt2H
cW06zYH6eNwHybqI431a35nRolOXP1/4qZf7eJRRVaomzCIoLEax/J3oL6lASc6ZaXP6QqiwKZY2
sK6HkvFRHTSoK7IG9JjvGM0giY61bs0FRGNNe/3ztainPkMGZZMBIY0BQhk9RCuToVVojFQvHpsp
bMNJMk8+Fttocv/4NktWznM3hxdHW6FQJmTakTw0/0R8x/fhoZ/rC06Mi3NRgt8r4jzHox81unw5
L/1Oo1eIdHthFLtYPfP1PTlzj/7+0TzBItk15GkxT+yNrRczH6hjWb2I4jVn8tnPdxio17d105Qp
67NJsAgtHEs/o4pAaNgrPMuLaFLPZtXcWRVLYSrMJ6Qx3q6JR2UFn630CWmo62TWrAgVmzXbe4wH
l28//5ih0v+1sUIuo4ZWiLWCOq0x2h8VetPKeVuxhmeXOi0jT9U4+jXTqt6Y9UedOmdelRPz+Hi8
sQiqRZ2v2AbjaXCcqgwcJRt0FnWf7uTnlf1/UNbXgMQcPcVvZf3df/zv4j/+z7ecwz/+tX/W8aV/
yCIUaUtDYjyoS5nwf1rfTfSmRGj84XxXmRH/quMb/1DYKyu89zIT4ovy1fgHNnrJoFUEX04kCuLv
WN+/G2kg3iGflfkl7M0RUn5dzeSk63TPSSXqcJdBch0gxVJJCQqNGDLnowRnIkh+if3L0V06dQwZ
lq7jya6Ohh295bFSQHLIGNaJ3rPaoxRsbnv66BCmVmHWTeIMnwZt25gqqpZeIDcBKL3++UeMX4Dx
bxh9K5yyj0PfTiSwKjTJGx2I1iry64Wc9mfWmc895U+XO7z7R9+MXlH9oAwzDBvIueiXQny6zOfu
oZ2X02BxrlP3TTD6eWUA+WQyEUQOMaO7G4RZW2tJLME5Nd+dsLuuKOmrkfHSmsGVPJBk5QfFuirb
F5RilKW6M9c7/goP46N4xJ0J8Rxd8Gg7KlkZ/mrQ/9PEPJjs8ayIJoP0x6rylxbE8do9HmS0sXII
+wkMi0HIno/LF/PcVuLkq8FXF4vZAIHnLfn60CQtLsumIpJBi/zrVDMeLSQb7TwtEPxQJHZEwr3s
i0Jd/TwtT13X8bCjr36nCRjFU1GcOmjOnLRDiHtOmXpyPnICR1kPodbEWPL10vQ4dE3T7sSpjPav
RLInAVlTQQqVVnVFCPTGSKwLL80WQl+Ukxr9uOqa01qtzuAqx+eW4Rke/47hXhy9F6gLFT0tieca
8rZEWDy9BaoaEc9c8RxexF9edG7anL320bvoE8vV0pQRp5TU9KtuLs/jRYR6geJnz+uIfe7M2/AX
E+n33R592ckrlFXYYCKgn2bWD4pRSpaqx5FA2LroGPvAQqqJu33780w6c3eN0WsY2rrklsUwk9xy
hcQKEsY6hZmWB85qkEOGub/WBefc5Q7vxXixO3qoY4t2YQLnSV2GtXuqJ8E6oFdZZZTKh0y4lkhw
ehJ195SSluie82R9swWMZtQAfz2eUXQkMd1KDB6AtyNvxCXpWb+Y95t+Tm95cU5xM96tjocbrbRx
nvth3TAcpBpSXR70roOVx4E/vFagev78PL9HH319XcZ1KWp6TJdgmEj2pS3aC5+gQDm/jCpvL1XV
U4ZMDyx9CuPKi8l564jjzWcEAjDRTfmFmM9yWdk1bAOlP1SkCpIKDptEX9HI31iSMBDAb3ya9QMR
SUqJsr8rSOD7+SJOfRuOZ8foZYh8GTG8wx1LY0iwSFXgNaAx/y8MIunmAApAoTDERB/PAr10A0n2
TbSYageb49GUsiuh+Ls76M+HfzTKaCVRA0UJ0pBR1N5a+TItcFG6CApqfoufL+c7hWB48DKHFBVZ
h2KM12sFsbyeEII0DaJ5vUBURgrsWr+Sp4DxF9Z0siycuXWnGWSX03qGM4u8zDsbtvRNhPV5wQhM
JKjXRBuNLeRBX4eGUdDnB2oyse864LwLdZ4sjal40Q2yNnnGKzb/+eK/VVD+GBU1HfIoXQQv8fVh
KmUVBj1KWd6xibnUOfCiFDYvUUTMrGWzrpf5Hj3smVFPTlMTZhU1chNT02hQPZHrvJT5QnbSPkw2
YbJ1lZufL+zcEKPpQ/YMLV+HIcp8D4eORMZntLFn3oTTn7vfFzImM/uB45u5wSipcVck7qNdo3kF
GUMtBuewh8HDB01pLdzOX8s0WZR6Z6iXP1/pyQ/R0W8YrZJeoIUEUvEbarLIhgyodkMO8LI4s3NS
Plf3b5+eo4FGi4vuhGVnDxeryPkqCTQgMmTY2sVOb+5QjLjEwADhInt5nvSXQ8ZHbBZICmIy9Ipp
zdm+FfWN4S+iYicD9HCFdeAeQv81pxxt0QbuCZ3xkI6EIi2pKA1YV2cdTpnKhmlDGkzo2VvFze8d
Fa6vL1+bsRRsJUG/6qNagbNnveZefenV3ixJngtiEdrGd+Y5GWQLhKtAuUop4exDZIX/ZIrmoim0
aetqPmoRbd0G3sOQAhp1YbbSHeHJBwg2SSQCbky3u1bT/qU0rjsxvjaT6FEvk2lnPaKZqctdEN2r
EqKGa5c2QKvstS7a0d/N4nQN6Am+mXRQJRwPKSBnOpVJ/epVF1JHg0sU5zkiAhLKbrLQezCg9WY2
0kuBgNj2I16J+dxRyLjYAG2d+cKkarqVkdyFFnhodZADoO+25kVBSkUnXso4Hol2Vt8N7B2FWMzT
4I5D2EyJFgp2lpRsMqJLoDDfRSBQG6iT5DvTKCJXWge0qJcwWDJtFXqvPkrwuJ3JFa0FtrEQW5uW
AG2CfVNQ3pFTLOIq39G+mApZSZ27wc30UXv6oYcIIUNXbuTnkOxRDXsTYbcismB6eUKQ3ThGuHSg
IwidNqNSqvTF3MQ/Eqn1xkuUBd4RQpnh1N6RADlHemyRkSIkB4Heaop3H2KT0m46+1kmEtU0iZHt
31IFgUl8EOx0mkr5wq4Plphgpdo7XXkoinqtoco3hHc3RnvRNfMqd/Z+Ck/aDKd8yN7rlCyH0CaM
A4EN/fFpY2QXJCWrM9VLF2Ep3Bg5yS+xIG8UHpAOBRRDfDmr8UVM0g6vRuuqt5LeEWPOZO9yf1+H
dUebM2IlNZ4Bbc5NidQiWk6ueB2765AqvK0eTLGljVDPrPKhltawLad2F4EpVXMETVayJmlnWVsg
5BqGDwVcBKYtDTHUeTjT2kHLHlvXSQwfLDMO5MDNQtUn5bt51Wp9n9fhdQ0pMk6pPLmW/tFEhNUk
IejmqH0Im71J6c90n0tiaKaZQ7JxbE7UOJ8pykrqf4URnOayYgIoqncjNvB8DXgHMpRxm960UU0K
86rI8LcggKmwGGn2jd4slWyjSPsmuWrkahE6Efa1VsIs2jTxlH70pZVkF2HOP0RhxAQKxAsrxx1g
STtHkdYNwMJJ75NgVHTWkq/VPLEanDuOglKpV6cm8n/RucevjIpemAu2CHz4IVPDrZo95wG3O63k
Q17/sniJomRpgp9z0/Qi7ndoPjfYZTZdbkw7yKCdvEqjRV2ES+x3rcTp05039Wsgb+zgyWTR8VHh
1QoniCf4RIswukmwD5vYtExnpyNUkrCleFoOVYpCvx3uoVe19dZ333MZZhJhRQVM2npg5Hs092SN
NGgwnxRcVGAmbXLb5vDBevAg0i6v9wFGl7TA/dI9OhwaYxkhXXRdW/VENH9lGSJK1Cl+aiDhN9cG
2WNZXWIZPVjBqxcGM5NAqNC7srwzZ5wzH9HxlkSoDcUVQ1b8kN2AQtKCudGb158/XydP5L+/KuMD
DQ5YR7UzxkjQ1FXeJDhr0z55jDgaYfSBTB27SJGTcmSSlwowKfO+KlZis/izFvuXVZPv6aDDVhJG
j0Y/gZqfNToUigVI7+Flgqw3bADmvLOWlE+1HA6ksInCeVWwj7OiOSKkBTOpT25Dq0NogeJQFg55
BEwxUOFbvYW8Clp7aGCUSMW5Q+Sw+fn2JT/6maPiC+QgS288fqZhPBswvnw8J3wRTCQ/GD0y++AW
N2nXT8nB2GcNi3iR7WKEUBpqDD3doDL6xbnnzK86uY85+lGjsolgygLOUX6UyUGeRLU8ugt8ogJq
c1slwdTB3ZY+/Tz3Ts7voyGVr5tfzUpTs08YsvefiyHSBztYHVfzn0c5OcOPRhn+/KgOY3kNRQqj
oZaWP2esuMI5YNO5AYbLPBpA9eUc+xEDpO68716s+PnnCzj5Ah1dwGi7HpiVEFBRYbrkEumGuxIh
jwI0p21/JXb7XzjCDrE/Bt0B3CGf8pGjizGtAByoztuqUscpjY3icPbvbn++opMb9+NRRs+ktd2i
D7thZYOA6EK5Tma9uUTh4TfoiQp0Yq03t/pbeO8gdiaNlc5+/gWnpt7xDxg9Mz1VYjcRuKetwDcY
+aJ4wSt55nxychBFlDER4LPhqP51YtiV1NjIJOBZoUxvoK+WMdaXq5+v5NTsoxb9r0HU8WKiCMS+
hAxCfl/goi8+d8A5N8DoWTlpEPqlxgAue1z/RQ1uf76AU9P7+AJGj0Kr3CBIZf5+oj884bFI5lXZ
zSvNnjSBu/55rDPX8ulYOprdJe5h16EtSnlwX5gkqZz5YkvD3R4v7UcXo42WtM4nbSAfngbVx4+I
ZGp7ZS3dLTHIZ8tzpxbs46FGz0VuXLfIa66lNocUMHGa1/E0yQ5tSPaKedMOJtbwjNDhzIzWRs8q
z+jh+sO33MKQSyKOiY82AY7w81M6fRcHACN9WmRM6miYQA+aTC9qajEpBnfJpQSEw7nXH/sknKpw
dsuwm3Vwp4cWmijC0fj5Bwxbkm9PEc4L6jjy1T4zco9X9MIw/rmiBxaJllcsu2UgzfsiOrPYnqzo
Un/B6zSUYlgkvq4QCRbQNDOR/qO2uzRAuRFGuptActNoneGJPlNE+M6pYoN0PN5oetKJrHupYzyz
ilCL9ivDWCsO+UKcaaheEswXc/7Huq4gqC1mdr1SUeJiOYVLPw1rogzIO6Hnu24q+8w9P7l5O/5t
o4cue3YQAkvhy7P37vVNukimAul+k2W/9Kbvi3pF6PWntxRJnrHO/TPja6cf+u9nMfrMylJS6WrC
+PSV7mzj0W3QHmv2lkV83lUwd+1qX1jOoc7Kg61XT7VkcXJ7y5V7kW4LZkeXsAQDumUWLHJ5iAbd
JV63Tav33L6DRwyHGDm0+axG2jUAyYkk3gvIL2NMGeh3p0murOyWIK/+WUuvSl9f2QhvZPPQu8K2
DKNpZLgLK+nJEZPhzhG7nlwIuXjZWTnxUI+K4b4iy6Ni2ajiIvZ6e15Z9otbhrOf342TSwDiwiEl
GvHfGG9Ii6funZDdjp28tkStc17yz21CTn4Sfo+hjV8LuWwaSRimQrf0w6scaoPVzsQOePLbz1dz
8oNwNJL89QWMhMposdlQfMajZdm7XDz3yp3a7IPJ+df9Gn8RlFbra1VhLSs4+3rBQ9LfufiW/AZD
uqICkI8CVPg6xiFx7VZvuUZaHLFfgpPc6W6NWH0acWBxBedc6+7kfD/6YaPvh1FU0EwTLt1VEeKE
Kxk3YJft7bO95pMfqqOBRi9Wkmmh5wG1nrrr6F5G439Lfu5M/YWdaGdOnkHrWhNqbHNqdGdqs6fX
lN9Dj3sLYWsm5EYztLo3bvJk8qRu5Km1oLAw02fOjpTfQJ5k68+xz2w1TgoVCCtHqQDllAjB0bm3
5U/SykOoMNCc+5k06VfmrJ4OMOd46S5/nsffrOtDI+F4tNFNjutEDaJhNHWpTZKPx8GUX935s6GJ
Qrj3Mr8nuyFfnuN3Dabbr59KSxQV0ioVgwBLZKCjVVsFIFPXGMApf2vKlEy2yd5eFlM8VlNsm9Ks
nSvTaOZOrm6m3uy/PfroHtPDEGpJY/RIjkAqNftI9Dyqyu60UR5MZ9vJ7zI2kOYB/gK8imoqY4ZS
1R1unt7wb1qKnVKlkDO/t6pfGEinPsz7n5/MtxVmdINGDybhqwnte/iJIR2dXJ5HzZln/819QKHj
yzMYXsCjXa2R6SnICoaQl8YrFKBNuYajtufMMbMn08lBfh2ewXlo3LcXexiXhh1NM7p3HKe+jitG
fmSbNeMCTaBEhvmUXGJj7/q3UnofKXep8bfZuqMRR2tWjl+hFHSadDXhimR5q/XH339a+MhleoC6
CntvNKGChnA9c9gESO4O04b6z5DbvyxRnZoNx3//8LU4elSNTvSRMmzAdO2geVeeavwx3f6WHnHv
veZJkXyU/3P4116TtMs9ZBCfKTK//+kifY9vyvz9vdw/p+P/55d/sfhfn3/svCeDSPDLP8zj0iu7
K/Yw3fV7UYV/DPLP/+d/9g//x/vn33Lbpe///m/PbyxTM5JCcu+1ZLX548/Wb//+b39gBMwBj/HX
1M699/b2Hn485+VfZvgc/T1/JviIoDAQpiLsgjAwLK5/yBgJ4tWQEDG5OYXQGJZ5e/8lY9T+AQrS
4N9jv4uu1eC3/gZ4KrAMadGrdOkBJv+tvF1wOuM1FimkJomMI9EoBij6ddLgj9Q8HFs4NZt6GwKl
cQLOXL5gk12xtQ1/ExDZbmP49HplnQ4Uq6zeSv61p7d3ZmkggtrHoXZbCwvRtS9qmQ20XZQzQwHy
Q3gndrcJogu9V5Z1Tj+rDvHoOgB0CA7VSg6UVurdS1Z9h3P0YJA0U1jeSvf6vWbWF31P01o0hgCv
dQDHy/Kw6NG80Z3utuiBP9HyEuDPmhmZh1a11vsUEw3YYiQFXSAsY6xqlrbPw+KJJuHCteRtEhur
ILRzuArpKkGywZFzZ4fWzqr7tdcvW+O2ig65ZewMcrsqUneCTnh0ZTDStJpM4JWOEsxaDcdzrRtD
12pOVXHiudGTUyYrVyYwTbqTI/LbkqHLcFAjF61Q/1ql+gX7W8SanNvjtyHYNCZat9WCLf6PUtOB
RcnV3PC0nV87N417JSW3gWbOdBXYEayyVryUIhPrh/xc4HRO0uKgdFtFftOaK5KOBnY2oAido0Fz
n5TxDM/dnL3jyjHINZMIeQNil1fxk51fagKCh8TYxC4iORmSuE9Kipgta/0ePultqDabQqoes/Ta
tvyrIKqf1Nh+kttg5Qgu4pNY4bwB/UggbLAWsCcTIxzGRHXCbnASAmRDbanE9cJvFNo39wmcOSOi
y2em91KOL5XmpuaZa61eWkZK7Al3KFb2rb1tY7zwA9i7SDDbX4A+SMMrxYNq1UUE4akaz4c0S+B9
2osO2yuo5GWTPqkRkyyydmadEorjT+Um4TBZL1w/nheZuaxgRukq7kaXdNWqBmfoTTo2biKG1CKp
N05hTBSYGgB6aF0bS99qL2vdeRb1dNoFxYw0mTfRleOZCTxrrgvRQYeS2Kb+L88hhyLTBklQFEcL
aGTdrpaIOgzQAFa65MGDyvDw9Nl1Cjxz1rbY2yPPnLmpBgrQ35q9OIkyaRF5RTHNmnhmQDhrfKQa
brpJ6R2WiTmPO0KEpSjkJAH3y0lxYnadfGnDk4OUEE9SVSZwOAJw2N2bHUfsvK73sBE5CbTOla05
F71+aanUMwh11nRhZWdXtQdXhPy6mGNkHlCSL9/aUrkt6OVLhXyttiQGWSX5enW/8KL+khCs+66L
P3Ii6PwOGqbWbaoGs3E5QW4o0wDLPvr2urDvyStMCDYs7iEFLNy03UW04kxhoxFPXGsvshS72DrZ
MqHZaIrsRh8ikHy/xIcdLUAvmBPNk566GkJbE61r/UFR6PxF3dZRiN6U5UWi+RfK0HtuhOs+7/ZO
7N45qnft509W1Dg00jjAV5kBEIjY1HSAnEkfdfIWmirv2DvBexOLdzcHa9LYnTyN8uQmK99VFM2B
GO8yFbalDoy+yDZS27bTgEBq0/AwWydEWBuvDoZ3wCNxuJNcmihOu9CGQOTWtLe2Jq5L+0kAZ5iQ
pyQotCkL4qQEjI1+delW1prUqZVL49R3X5jQ64LJLROrU7q/8uQq6qRd5XdzO6OhSw2Agxwh3fo0
qhdJZ80cieyzWtIJKe8mkch2vGahIe0x7JWnSt27HhdO01dXiQlywyfDhFTo63Sd8mLlpsD3cqz5
zW0jHbpQWOT5IfQaAhLovYcAJyU1tWZV7FzbTnOZyQoxA3X6WrTFiyeCQdZ9bG6wXYIuWIUFb2lK
Jm/lrR2yf9sYoL7JXZTC/q6AfRHzVSEgi+TbmFfecR/4fmyA86wDU2Kih+7CraOFoQPiMNNOmEtq
94xRG6LDh6Cm+OBbzv6ZAM2h3SVVs6qk8KoGJNPm8b3v56gzbH9Llk43EWzl3WyClzJWVqWhPmlW
d6NW8UJnlXR789mTDQJMc30FInChFO2V2VSrVGvJm0TO4IahOeUFNINNjAQsC5jyortK0e/lGRTM
wl3AVt8ITgSAVINazPxyDYzu2dI36wJ4QhhQSbF3cHCuA6N6NQSIEnlA+JYGD4Up7ac41JN+knO7
gs679kD665W3iRo0lk5+VSjWvaB1L7ErLWs7uVM9ut18Q6E68smV6OVrrTyzRapqConvIOeXcpns
2i5/FCD9NI2ZwFkFdKLVYGcdFYZDOrF1ZKKtYVDKzMxbMU5/WaKwDsXax2goT5I23cYUflhttw5w
TyGh6hW/Od5b3ccz3O95nK3MlIZmwnfWrLv7wtc2KswPv7zrpPs+OxD/SjSCOsc2PtU6q5zFpTW3
U2cuU75TQQx0Sj+oGlZymIKKYX1nqeOrOzvagV3+UTg9NmZ/l/ixrQI7iNB8cHuZymhX3YKKTWUo
Z9OCa2llOJNKDHevuQ1kgj2EHDM85IkGgqvyDNJ3KnoV+xuzeu3jeBM5HNbsWeAVbCImgtleiwow
QD9UboX2rgT2EDmRMumFZJMA1v35p3/vVI1++mjvlVlO5Pg5CWfBvXdwVsEmmuIn1ybKNPhPnKi+
H+OH4XSOUuwbNfaWo8qXrTu6lwkDYHRhL5t9u+5X8RYx/sMknEjTwVHJinLmEodL+FLtHo3JRvb4
TNL7tS2x/2J7eVXPBo8YFOa+vMQzO5Pm6VISJit8k6DAD8rtmaG/tUsYGuuQNCQnYPf5rC4cHYeK
MmjysOdy1aWyYHrsCbIg7mWpLyh/n3OqfPbbxheK9V1RZfb6BM+MnmXt1U6sOkk51cyIN9YDkCEy
F1WD6N6e+DpzEfZD1nG8N4V7pX3rfWnpu9zyxFkqdFpLxV1GobwvEKD4BNIT49WT2Jq+SCqcoBy0
Rbj34zsy2zSUFDKoFHeIbUeDA8yi2maJBiEmZyQM8xA652FRrVujXjqlscbsciYn5uRbR+4AHQwF
YSkX/vW5Gr3NOxmk5SfSXZ/6i6CeI4iMDMLEdvV0gBl6M5l6gTjdzkRjIt285dIi+eeJ9C+PvKem
F+FWkqpKMo94nPVToyIOQj0qpznlIDHM10JKKm51IfivMa2Hzxn1t46//88dbIU/02lZGP/6aHtI
8rePLv7Lc+2Xv+bPky1QQ1J7TFUEUUE37ffJ1jIwMrHYiIamDjlnxydb/HkcNHVrcMPCcDw+2aqi
plJslJQBwUeD6W9k036bGUwG3kWd0y1FUkQHXycofffYTf2csjMzQpXeYM1BuwSkddkQ2Xh0q058
g6RvfYvRYKNCZdW7iqtGDKZebR9BUoIGKVd8YTDG+HMAtOfGG1bNL4vNMB7xegYpviJQkNHb54a6
20gSNfVq0y/Izl5B3rnkzDWNFtXqrCf+20L6ORqFQBoyBI2MiYWl3WWyLXr1n+86mCNYLVN9kZKf
Ovn5Xn5raYwGGxWxet+r5VRiMEubh0gODGUtVhYbiY2dsj1a/TyacvpO/nltn+WRo49EJ7P/s1ri
62Sre4t0KrSxHy+T0FqHgjMXOushTYHk6eKssZtZpujQittVVhjztNXXwPWha+P4JMbJbN4rmZ0V
YEXsdZskueX0VpUa5Q9qHslFFoTzRNIfKNEsTTGcAn2fAa35+Xq+N32/3r5v33h+bUL1uaZk3nYL
ZVEto6k1VW+8dT3Xkwm8hrNl+tOznyYzKTXQQb5bYQ1D9qqS2ZjMOYLsOBTM/YWzd3byhbgYms1/
u7v0eZG/Bxxt+RIjbmuz4SI5weFEgLUMMZyNua2ZizP3c/irvr9pv4cafdYFT7FDueLahJW+hLGO
x12dXS6h8IHNhVe//Hk89dRwqsamRZVYA9Xhz4+mY56BbfOLDDBOzzbJm1R+dmaGnLygoxFGS1Vv
dbLSCejFI5GC0CBKjr2PpBpQToSn/Xw1p5ZFaosAgSh7UmAZPaeyaOraz3m5vPJVwyxpwlWMYF//
90YZLYZ53DQdeEpGQaLds5+VimJ71hOI1Wr8bKiUSiK+cj5cGFvGzpY4p+ij+SQ0+jHqBecxVV6r
kCpnsM3JVlC9ZiH11kaq5B05smuKwkMC8KqluuGxRARRuMgEBRgkXDhORzl6LUA3C9ds31UXoXGS
PwaUYPE84uIm3leyPuoa6uPcdPylU7gTp8J8EoMezXQAcvVBsC5UwVkbRKNoVrHQSuk5p1hkEasQ
hTOJLGkRfEyYaWvqjpPI6jZxU81021laiTEX3QGer287jaT0pFg4JUFifrCtxHpSkzIcYQ7u4IeG
+t5uaSdDl7hXSP0oHXFZetoaxcKz0sdz3eiWmZUKk7zQDrR9rZkQlB9FVCwUKy0maASwgyTRjekb
dFXa4kasIH62YKImhqHDg3vOOuoMlBC0IEbNDrq8jekVf5Sm9GoZwVI2diWXJ1WUrzKKFl3l3GV2
vQ8raxeXHaJt4ggQ2hpyPQ8VfW4A8C4d5AM1AsDyri3hutsE/NZSStSenZAiOPBTskezefUpYgaC
fw9YlYqqKxMIQFnxKVEwv+Xqi0/rCTTZ1Innjq08JLY0QXWxDMzkJYc4mDr5ImnqdebZaNydaSZT
eQmrRWZpS5EM46BQb1L7LbbeXVWeRG7xJIOMpUBLDTPwkxlbFDIjm7vUxGWabht0Haq3D/Vi7WXh
Ui2HCOn+FuYLscgsbuHwv3drTU0p5STr2ql9pDZvjbynqgiIAh0YK0ZekmBoN+RTDgJ9+1ZrJSwi
Nf7VeCo1JFRTK1WC+o5U42UQd8t4+C7ZaTG3zZWb8ySaRdDwNLGRKBFOB6JnVMHceFSijWQll3ut
3PYB8z3YOOQR6o0MVnOVyhJvgIiOx8hIUAk2RXPRkACt2OJBC9Jlld8PWSs1VSQStCqZI3WerU3S
QHq5W5uOTs21um5k6j18s/BM7NwsWsUeucxSgIVE3mi+t6sJmeiZOKXZHaxsp6Ux2QWYLnrLvSBs
Ywfj8KlPI20ysDhxJBXThlKKbnorgs8fEtlYWYlyk4T4lMxfkuBuZCM5BMmHk9bIo836sonLWxgj
D34avMoCituIN0XFrTjRPaGbigqANVnmUROJHvH1MUvkMWGzQPJNyLSAmD9XcTqJHOyo+ZLILhs5
hLHeuBEMUK1NO+RiawL8OE/TpnwGCnobLB6eaLJapLm0RRdDQdKJa/ylTFhLhuCMhmxddS4VRbCq
wtpCa6CG67wKKavt6k6BnXzjWxszI2jGl6YEQ72WQnPvBdWl5fmbsAxYecRfOpXivpL3vkksADq3
qNg7arpwEvFBd413i0xipQBLmUJIjt5jgNGSLlBpDs19mEtzz3hp4L12sERVKVwoAC/agYnkH/z4
XRZC7pO/LK1gbbD65jsPtnCWPEdNeKsiPnfqcpKJ9ADEF5hblFFZ8USLSZzN7KKYJzJfcMqLtWeQ
H99Nw16auPmDnEbrAhFQZL0H0YsxABjSciNIKADEclUH936N2KL51RPJ0ArVW0jVSukbcxYQ4Crw
67yoWLJdmKZlxV9qJBLzS2dH5OE6LkyK0DaVcTUuliJTEpb9ZrgDEQxl2eAJsLQ1wastkvzSk17e
kz6OfcSO9EPrmos4PxR1spKsmP/WoUpT4uuXrijcaMkl0N4tSVMTXFiLvGE725Mw7zV3Ve2vylIh
GCb03Rl9PojKEJfFlOii6pdBAAVBueumLA9dfNk18jQAIykZxWtUxNscIjc+5jsIt08NLR+tvK8q
axYVwdbJif8qCo0Whf9g9PRBtUvFlm5yoOAo85aAl5ZMTfIf5L0ZEyHhhWtdsi+pz5NHc+NL4UT2
+nUhSy+RR8bxPtWTfRPU3aTVCgqcSbCXVbhNQrAppblNybAEeosN8NEXWWibbWjFS1HoVyXJHUgf
Jzp7d1B6Uz95EsUrva4WMhVXmy+GoaW7rojSuTAUmGPjPlCcaOX22jzQWpw3EtVoE7ooCDv6h4F8
bdu6u9YKXTlUNGU8mjOhRLwKVV1Ki5NEBiVJE2fI7RnUOB3NHX1o8tDs4XB6WdL8yWkCOTSDLJpC
Es2hmoaN8XkgtHYKC2KdPuH6WA6mnyChy72xAF3WtJu6jOzYof+UhPie1gVBJLSmKlpUFr2uxt7q
lbSXE39t0siSkmXY64A58e5R805odwky94j2l2rdIXIZNgp88CnDi86LnBczl5JJSfOsoolm00yL
hq4a6cJTAWD1VKLhptB482nA4bW7StPrnLZcQHsOUuVtXt77NO0cmndtYQHk7bjZxkaluWcTc0Sr
T2eHxydzLejtlgLqilwo2uoxHq/m3q4JLgGtneX+tonql67NdkHuLyU+n5C1p6K5SWLkmfJW09dR
mAEZ/wVgc2KRt5uxbGgW3uH4oSJ0yOS16lOCwrw1qbxzu6T50T3ZvbaIJGS0RrjB1r+042qXmxxR
40NYcBRxItqefXWT9xB9axjGGq2dVmq3Tard4GBd0wFYCthL/+ZuURFJq5RpuPM6Y8ke7RYNJbJq
xxRwwGk6L9MFLcS5f7aye2KveDQKboev+/g4DL1ei9mT8vB33L1Zne5cdS6FyoUstNvWQFbsic5S
jD/kyJiGPiuOUqKwrnELFLuU/ZQZ1C9ZTbxTF//6+Rac/nFE4nIrhhLJ6ExjO0ZlRwk/LpMiegTe
FBLbtEw2fXpfJPsqDnZh//jzkN/PiIyF9IXSMwULeGGjckyGgMwQKIhOLfGGroscJg9GgR3dz2Ry
owiCrPdDk90zPQymqKwaILx9suhD87oBs3Xm13yraOBpYA+PbYL/mBSIvz6ePs50uXDlCtXgcFod
lPTJGqPG9D+Bb/12pBvGQmzJgINPYywTdEuAz5XXE1x/g07rkC7c2bqeAPSPL8hDmjvL5tEHOocT
Zk+OmLYWz3DhBhnJ1yPs5w8Y4H6ypikUSb9erGmJQWaGrLUSoYK+UyOpVbf85GVu0AZHVqEhAP6/
5J1XcuzYtW278jqACnjzi0QifTLpzQ+C5CHhvUfL7v/r2Bs4JVXxJKlD6d2/e0MRUoQqijvhtllr
zjElax+CVsa+bRKhXbqVeRuyY2z8lywhZClv+X+jZid5pmvFgM5a4z2z9how2kiAYDpFiy79Doii
fDo/zr9cFU2L4j016nMaRdkPKjZvXpqYcHB04/JV7WsPWRYthFi702hRkwOyiktg0CD2Q0O9MEtq
7OZA1EprDzJNzFGX0HMZeyzfrHO5O2Bs5oREx062C01Z97oM5lV9y0ti/jgyjIZ8QYDcixLzTqoj
HGrhvlKj20re+uk3H8Vnbd3P62P/qPBRiOT4/vpkgmHE+6mz78qGXWv9SJp7yWQLreyZGp70Ljgq
LEilntrMZossri6G8MIrjkMhPlgeBJIxWk0qy6Zy0vs7IS+/KUZ8tkqc/b6z8zv0jEHNfX5fRWEr
0q9ybas1y5RoP5hioHPj8CRU6b4JvkNXfPnNqH/dmHMAT1irbARDBu4GSNnDXSHf/34G+HIADXCb
JOHoJB721zuPFr5NKqHnypJHpPd5mX0zxXz56n4YQP51AGuKjXAKONkadMBV3l6BchyE4N9fxnej
nJWLDF+EhV0xipTc6uZdiLqAM+x/b4yzl8Aiubc3NW5VL5z66K4drrvqG6/mlzPUh5s1//MPVS++
SY3tJgraqtKcuepQtZDUu+5aaYnxQE/7+yv67FSZ32tdIoppbgvyX7+Ol8o0ykQT5ru6Ilv1HiHz
xUFaCwtxo14QBeFWK6lbOsLm20r6p+LbrwP/BF59uFAhNqYgsRjYuB4cfZG49exDaeyWFC78+By2
1srm9xf7WUR9NubZmzikpGhZBmPKT+qKWoATbs2TxbqzwvZSOqy/0jJ1Rttblrv+8veDf/lg/77R
PxvgH64XE3yq9tX87oTKpiNv0VNTpxQWmcgxVdS/aUpK3w13Np+aidyRBsylUs1YwQ9ZD7a1LHbh
hpyZVVDaMMq+o7p+PYd/uMSzzyOpC+I8BcYk2sJ28BYuZ7Zs5ATO+IgAaSU74prUscV3A38hHvjl
Jf55Mz7cWwwAmdTOA48romJ30FeX05W/aR3EK6t6Z+1//yi/nDH/vk75bMYcNH/SjZpH6SevVrHL
vW/cjV9OZfSRacXQtIOA+Os3WaUJh8pWbFn+3s1Budcq68UIv/nyTf7IL9V8vgWdg9asx9WJnZ73
hR/uWUnCsUnWAw9Lek+C6R3kRtbpDiGpsC0yCi3fXNSXb+THAc8+Pk3IxN4UmpYTGYR56SQMnh0E
AEN91y+Wcbb1VRr7N0LYnEqzWpfZY2c8F0hEiQV2xtj6Zi7/3B46uwFnd1mARiBaIS+NXsKibxp0
7iTNmPd6/2TqnD1MYTN40ioH+madAqOgfOhxmJW/+x1fPe2P9+Xsq8nFPKni7ueXKkFjs0vVbnbz
55Itx/s+s30n+XNB/p/dvP+Hmtxky/6vW/cXiNKrf9m4//An/mrbqxzE6MpzECaOcH5n/+Lq/jyk
0a1hS/qTkPuXIF3/gwqYRaIe/6HtrPPA/hakI7qin89XhWVj7uj/B237n0evs08UxQ5pWXiO5vb9
2Wml7Iqg1Fta6blmt+9oYNLjPJ0aBK0AlCawZ2Heq653Xb3vSXqz5ybcd4kbX0x1H3/Cz23xh1nC
8Cutknp+goC4hnqhrVqPHx7Q6c/L+UW09sVK9csQZ/MCiQPFUGv0+foFLKZFbZcHxLCtsyEKYKFf
gPdddLdc2QK2zs53rNP7dz3Uz3Q4TuQ6GYTA9XkT4Cv/OhcqlURttiCDA0kkKXUkE0VXWm0eiI/e
eyXHkHpj1Sfg31sho0tCLp1n+NQZxUOsk1v0/Zzw5T1RzNnNKM2MvPO5iWiJRJpwktVL9NDQ8cZo
OdEAWIW3pdM7/oI0jUdB2HjPv38Yn810P+/E3wOf7aIteeqMQGHgxpHc2T6oRIvGBmrFriG6ze9/
P9wX0ikRbYtKd1eniwjb+tcbHwv0VGhsoXmTjKXktZee3PywSullFgsP5rWKnjcv34L02VDRzodO
Zwr7WQgs0VehclTbtUbxJjULz5Vk6ZQawzq0CDNLPC9dQM8k6KugRhuX8jrkdP3N3K1+WVAA3oEx
i3UUNc/ZmyNpCVQqreggUWr7ybeePC9ymuQyQ/+ZP5VM4to2qOlI9sQ4yr25HVAsC9396BMbH1L8
xEhSJ9u8gfPVcCGttBhVEn/olGaqcTkmGmF21s43amfsL5FDoy8Fg2YRc5bcx2O9KDwwXDcVvTyx
LS5Egq/LIr8jMAKVrLYbcmoC2b1mPTf9nRQIhEA9yf5DnueLBoqBQDug1eKlSRgNuzdw+cMx0d9z
0XdM48ZILmWzXVa9ua/S3B2p51ZZrNm+QLPNhBtRecKuJXKs95dSrek2MVAt8db95dQc2moVkxVd
ZLRI9MdYuJHkq6q41CpzpVEjBRZodfeDOAMoKAei1vX6ZwMBfa3zmcfqCS8f+TdxhVz8njjAF8WK
L6oWRJsnpFtxHPkXTM8Fik12qHCQRVLiJAE/gRasmU9fYr2jsERCpxQbVPQHlx7NjlxqonGQpWdN
+lLr6X4cKH9EhF7RfbsVvOpNZCvgqw1ZOmW5abr+oBTAT006G1q3leaYNYLiY5XiXI8Skc6hRasq
XEZzA1nzqfHic8nob+KaawuDVLU7jANEUoVLlcISuhGBi4tJtmyuFD+4SnrtDTqPk6V7Wc/3UnvK
5Qfq7MtaOFlFvxd9b9eUOsloc89Uusk0YynD/BVxV1p+tTRYGtaWtpa2lgvwnKyWSbuopXAzmbiR
Mu1Oz4udlGQbCgiUfE5C2h0KQpE0EuX8lASzAdF3GS8TfTXld3ROSY1y44jPjDZbAFXeLjssRKNg
w4XojVuf/kAPY6+XYQ32z/5E3ona3qHRtJWUUPco3iTYborkOAiaMyKD19GMD3KJQjtYSUa/p1VZ
qCZa9JvMFF3dg8BQvHIqWwNCPRmDss/5kHsSHjtr2Qs6ovFtIVr0rBIbASghhuohJeBJNy3Xz1DJ
Q+zKpFuxo3YNbIF6fE36URAlm3ys6f8kWxRxML28xZjeG8pKE8qrsaNDHhrDQSKPsY2u/GpuwMFl
nPLLRgIQ195lPUGMgAiVdNvnAh2PoVhGFonucWNcDHlICo+/budUPJMHXlZOV11pguZa8jhgW2rW
iXGJyWpS6DbmWz0ijq24ES0iW4Li1BbsL0e7id7zKdoVg7eXpwDfvTVjEHJqeykGp950JzNZxrp4
tEg+CoTGbWg0FYZbGP6hlGH1eCjwzW2svBnToy62bj6NizrL90GT7zTyIC11GzLNpPVGpnQ29qo7
GMdavlPKY91HLtjZq0oUndJzS1hkgn7fi+T/0SOjx+MoTCTIb46jHzkm6WpCfD+qnTP6XWhrlr9N
iEyVRwJ4rkqQPhOtY4MEeOOUxvrO7ySmJW0hwMybKJ+KgK0CECNYboprhHxbP6e63EF7MGFo1k5i
Xkcm+ZXFCq+iU2HT14p8EaCSp5PaS+KxaNQdvQqS0pAmREJ1LGPzVia9TSGofWjMH0HWbIKm3Hgh
Rwvd8kEYMJn1zXWQk0aXV3C24nVrlCuCgTeS9tJUBlL3p0wxF0YSvUfGTCYqS9cQDpX10IUVvHQK
4rxKWsXiU63MQFn4prwTZfnCzwwnmUUmXrbtLJWAw4KQ1VTaiEVy0NELNNIcSmXhRMjajTeEN4nJ
xDHqaDaCbqXE/TYxwk2fPtEz7hcjr5JolldNEb6FWk2Elmt0sbyPPGNyROq3PUWC3y+786p6tq+U
2eqApWVfSb317OjHZzoIqkHQq7yqNhmlD3QaG3n9rWv8qyOmSZUdUycIf+lcGC0l/khAUMI4l8Zr
fJU8gpnuHGWXrkpHdsNXda/cNQSarrYLe+44fF+S+GL7CmT4r1+gnV1p3Mh1Bb+SX5DeZTomjeK7
e/nVjumXIc52AEanxmU0q+LyJdfmZs6wlk94LTm+CY7+TQPjy3Ldxws6OyyGhdoTy8wFqSscBIS7
z42TbflqJzt8U3R9iXafuQfGDybe3781X+91PtzMedP6y1nA17s0YWwinpeSQ6dyhw997UYXtG5p
CLvKqlne70U3p144Z9xU3VLa/P5HfGHcEH+53fM79+FHpKNee9IssPxzZ+wv2SagLWh2VzQsXNlB
4/EmH/WlevxOafzlV/Ph8s/2qpmW8j1XXH6w6faZGx+qZXb8N76ar+oBHx6xflZdqmS03FLNFc4V
WdaDPra9zYkiJdtFe1jmTrEwHoPtQlly4HOtm9/f4G+u8hz1XPgwagkURHMsvpb9vUGRJoXLpJTJ
Avuok+tPgREsfz/m/NJ+mo/+vrPnbUECBnJFJzR5IYxHX9x2MZtW3VpN3wVXfjUbENFkKJoEqwJd
/q/vjtn4jVVZPZ+qB4eTVEJr+ObufXVkn1Og/jnEOWgKUdqUty1DDMR1h13s0L1ZxlBp0EmwvcaL
awrruPPxPZNZj6y6rW5CWWM/Ka9U6bpPhk1FALg0OiFtjDh0LI8dkgyM39qE9TUxws7v7/1Pxfr5
zf/4i+eb9uGDasxsFLsQVU7jTqjzLc5cNtqiBTu8tX3lUjZezJNK7iyOkW0vN6cr0wmhxSfwXFI3
OQj/H8XVj7/nbD5tpXbymprfM9QbaWBTG31nlPkcgUDl7+MQZ5Oo2gkGJ0aG6Nxqs+sXd84dIdzH
mgxTzyX8rLNPaFPW2+OxWTSH75ZFZV50fnfHz+bRNhXisJ2Hn3sQ/VLdWq+aG247+3VPAVLATzCf
8CvqHZzQ6EYs3iP79t8p7nz1rbMBIL9SkgnqmrOjPj56VU87HIN869EmXEvrZj1tg3Ww/ZaG9tU+
4OM4Z9+dEXqBFM3YI/9uJvS0K9+2B/tmstENXkRHZSHbvOib7ybsT4mWiDp+8lLomBOZ9Sl8R1Na
Ff4FyGtN6S4ijpypjN1Ns9Z5oz3QMeYwo+l7An0XXSKWTiCSvlAsqbYfrUKE8D2lCDIigmKTYVcP
pt3Su+znmPPKY3MoQ2zvUYz5ptsoLITqs8YhtMz0tWgkyzTe8c0ukGpdjHhHlSB3kDYviiGM7VoJ
7ywt3+Fzf9HCHg5CQzSV5IV2o22kdnRTIpm1rj6o8lvRvdI52sTCcKRMtURZwMmhX3t1+J6J2nLq
ka5qGjIuoi8bo179nB3+N1SKIYZ8mAk/pa5d/HjL6rf/s8vTtM3ePuNPfv7rf1WJNQOfFrVgkWrs
7Jv5q0gsGZopYe/CwjVHrH30dqn8A50XUIeTQzLaxyIx3lzU8yTn6bP79D+ilnxa02b/h6GoM8ER
GdP5Xt5HaJsZDRouslttjmNW8k3f5tN2ZB6Asqiicqnog85KkUbRDzS7kMz4wE8SGSl0kSwi0jE/
3P0vysDfDXO2DA2xZXnePMykvkpZtRaQpnpK+uf7/C89kt+NcjbzD2WoRpbPKGMSro0+3hpCSS2q
+eZiPm1ouGd0E2SJ7oIp0lj4dWJtdDVuOayiKstQzAeV3Us7PzCpjX1HU9R/PuBfVhPG0jVNQ9A0
L2rnffQ+A+0r+lgx4nkeM1GlkNaLZ6JhNhPN+rGms5RoAjLv5GSNlIY8byNUiG7z9KKdqve8Em4V
q7yMdcDXJRLijAp8Gi6iEBln1zcIjPL+1cg7IAzpoqppk2NcD6NNVaKC1keEu5yFB9S2UPXHqNj4
RcRU2VEtyVLz0JgEVKSNG3sR2uXc3Iq5AmgAMa3ZVNeDXKzkPLugTGhbCP0DZtg8uTJmGHcsuVXm
E43Rw2280lsV6L/4KgO8KAzzAnvFpcZb6JnaVs+tV4PxxCF22/bYJ8lNQbAbMVkNyXRm4naGDvCe
uVpC6dvA8UEefKpJvzCGgCAIlTOo2mQkoCL5GxEfCIGfLLoav7TY99fTLGtuFcwbkhVsQqoDUZFs
PV9YKAlAgKB1J7iSnnBomhQD1qzURw6/GZXs4FX9pSpv8jo5TKTAOiO4BE9Sb5sie4iMkjR4EVqG
gHe4DSw8zfplmUaLsUWYVt+bw0WtHHRBOE0a3GbPRwvsiRcBwvPMWBr5gxjeGXVIVZBOYQiOQKFV
idC7IDQi7p58TbPJ/EY/XLiN9uzzO0Wka5RwDrGEY0OVHsJIPkie9xKHIcWJwU2jkfJn+4wus7PL
Uj362eQaSnZpTKQ760+WLh29JFsMUoObppOPmAJ4WTbd1O2nQgGXknMOjN7Z3ywklXBvzx2rY5dv
IzVzaeWCyCN7hMzz1QCXQTUFRzGrVVIFW08mlIKnHpo74rQXvu92TerIZuQUAyo0pPtSlyE2vq/L
cRFreLsD5S4J60Mas6jG3t60Btk2s3gnSwH6u53cAxAI7koC12F+VPjEG1XeVZq/r8t4HRj+MtFA
FI4VhTCfqvOyiy6SUtnXeUSTl1qsWm+NFJqbcDCsYTGJ9WbqCO4zwqWB27Gu2u0YzaaTF49aW0cV
q30XqupFpm0vT+POGikqqsW9SQOFOYfSlrRI9eAxtyiskSwyyXB6kBBUAo+keM3iiUde2OJBktq1
iIaQcjTST3TMmelWzOqGWK6NYrSjEF20nvW5q7TSMsp1RyEs3jiKTM2ySMvGR/4XyT/oVDVOXnJX
Aoko4/BtSpzRwz2aPcPwuUjHWdVdwCWCjUHCr3mbhmTmPWVJf5yg1i4Grb1X5PiGeCHbo9hbSfUy
DB+FytXDC8HYjgRjVOsYGKEpTk5vqSu1RDfjzYCX67E51HTK+ixck8dicya6FDp/28erTIw3QSI8
jkBSFuowrv2G5I4ILm6fEkBlSLHkzM4OssRXcFVa+doyX2T51uPNqCFKHyZVB9AOkaTobMmMyCmb
WTgR1iTeGDtUpBdfmxmmVvVUzC4mZfYz1ep4KUAwsvrXssoffCVxAw1HmKW8KNq+0lqf6Qe4kdfd
IkNctP6rifY7YIMliO1SyElgwR04TQTnYLXC2HQIM++mwoJFeAzpMSrGMWNfkBatpdOrrr8FLF8h
Bq5kQrGIoavUwAPIz1mq2+Ps95Jm51eCBYwcBMxKmMKkNkcdN/vEGgxjVVW+x0aDg6xXjqGXQGIZ
h5Uxpku5rp8DYCiFMq5UTGgyZjRhdqWVtXqoSN/2xusW01rDDnbqw52PsljE1Ia6lY9R30n0Kjys
PKMi4NhqHbkatmKp2kTPUsHM7cKvKeI7Jta5EgudipVO4vKESln2o7COpgsTw12F8a7FgBdgxFMp
/RoY8zxSAfOVbL0bCv5yGSxPbTa7nIlKwdQnRd2bUveEkaTLljCGEfNfhQkwmc2APh8BLS/snusJ
s2BchJtW0Hamae5zC+HpMkivweOx03GrGjJ/mbliUqxriF/yNQnlfboLGoKEBuUyp0dWBM2iqGDE
yOSKZafI8I5yrThabRwV0GDRUDhGUq04eDsTwtcSd3KZ3/XmpddCUWuNm4FQO1POVqi2WBClTVC3
66kyaQbLIBUIdCbiKeAHCNhjWstYaGj2FU1wLBbeLiLtKx22jafeNaXoGCPBP6X/rErlIqdLYolP
tW+5GqVyXIaQKaDTFF6/GZnG64yFRI1JhKiXmRw4nje45Norw4Ncs/mX6DxVcGkIVmmodAeSZltA
gtKxg5WFn5RHa4XydgpJuzXrndYIdA6trVzk11mmXU7U04USc0yDDqujcT29yd60qKZ2YyXSurde
BArvraLhPyJjNiaJx1TcMNdBnGkYerpVXbFwiI/DmDhRPe50pXKC/Ebn88G6sBKs8Dk0SP3w4Ynp
6NsjLD1l78QEUhnKe2PddA3xa8J1Om/uos6RWdubkOnexO/ykNekgrgJC7kUKcuwFXgJva3qR4sw
9GiwSljXFIB33qnjU8nKwtUzoj5BlXuDdgzM0jHmij2mLB7uZtR/hKmInW+deRlsrpk5qq+LYDu2
PSWmbIe++H/JaUknJ3qWR/1rXc3V20uY/PidsOaff+OvI5OMxF9iGyxyLEHF8M8zk/WHJpnqDLUm
q+EntPHvM5P+B1IHtrOkDoMHVxXqCP8U1ugAItlQk3KNF5w06/9IWIPnZK6x/LJrRlDDiYljHVDd
zwKLPBDpx3RRv/BKQGra7ItKenrvIX1lxZOXVpNeNVNk+7K4TDua82y1clhJfN9V+qTH6sYvgxtB
J/A1V2ssAxka+1M+RltVhqM9LLNYXNISpEu4VxNUbiLkVvqaIl3nji3GmIZrubvwatXWlZOngqZG
YOOjUCg87ItjcGz0/ibqBKeMNon0mtEWEnV/oynDIZ5xZbTKG6LlPG3mRz6ENW1COvN6vyyDaZkA
UZsZWa3hy3aliwSZmdGpBwxV6IojAoFiZ6YokzvmS70NVDyR40LXRwCz0mXOHqrRDygOvMG7zsic
mzcmcqfeSkN54xk0t2BTylbgFKa18lmamug+buiZDQopPulK7nd+XC474qikH2lSbRtTdbDZn2RB
PpKuR25VSJXlkAzIftmxxR1RvUO2FOWbqDFcq36As+KawuBKOjtzY9MP65ZFXB0o2BCzzQw30nst
pk0bplvJi5fBJC8bwAfkWKTie0qjNJ4ui5aDQ/AjDy8LDHQWfLIqduXyKhcvPQlQYHuptScl3E/a
qhFWUQUxzh16wF4PTbceY9iGoislN3LSOOqIx4+sQw0Lm9ev4QBytIKHKG7T5sLn4DRpz8F4Cv1N
nO8G76kLVkbpFhOUykNpXotk5kl7IB59c5GVh4ISEHzMkr1etRPFR2D3toniG+L7Q+bfZuN9AKJw
QA2ieT7N7P6kZz5+uQGao1neoEEP7AaC2TifXUs8tV7hCNKeSrOtCU9NfCKq5KoO79VE2BreD1PO
bZ0mgiLfGYHo5MWxyoe3DqqClykubEalMS/yOFiNBL3JylpTXqWECLJakt979BF5puzL0XsNFHMj
xgPMu6R/b0mOFTGP632+9Ix8M8Clc6JI5AHhx4WCetUqhC/z0xZta6j7wBsepGS46Y1sYqcSWvYY
WqxgMr7TBICTolaXZrKtIv9KInZRVtJFwF/svRT9y22mP1ZTvR8Gw9UKH6OtUrpmVruDT2N7xCtm
1m4fvnjy4ChhZbc6DNQBT54vrKsu2mhCi33ZuDeFl86y1kZWL0vBdDVfAfrAl9fVSzIK9zEPpZDl
pS5iZ5yqFW/XRsrNtSg1LxOcAzAG+IbYrhUKivUWiyKbznoIVrKsLczGcwpLPJBOvKr74AA4eOXH
D9Jczw36hQa/QB2u2bwsfGtFqFzY9Fs5yNwoTkhSB9YeBmtZFnZ1FCBpyLKV4vPMxsq6KEJtxV5j
EWgqvWt20EXyGrB5kn35yozoqsvprhAufUyYZdCvylnJqhYcAgq67OUwD1EpOzGvkLXxt7sos8kb
xhs6dE5FDgzSDs0aLpuaA3Sm5MdK9MVrpPlLhTgq8LLbipi3vhVdsw/3eeJvcy9wBP2ilat2P0w7
WJow7Qjd9ipx33Thc+shL6GsgOc0hLDfiP6lngu5G4fNZCtKAQd2emi1/qIR9s3AUceKiqM0Jfbk
mTe4w5y0K58qAUChYeHabghWjMoFWh12mHnIkdzY0S1Jh4dkVK8m018WiJJ64Xom9qK+OXmdQn7y
nvKOahep4DS8TIrXuNShbQHSjDX26Eu4QXFnB1i8amwpaQm5hrJuShbEwGeRm50zmOIp4svnIbi+
Wi0T/LeGcBy61k56SiBD7mYCnJdJWpCTYmsjbvzQOKZ1uo6xyVbWzmTi0cpdYkT7wZhsXPHUaZXD
pL0rcUDwe+miV9qY0kU9xZhBq43HQhS3ByVeVxlQSRmELZp6W6Cz25rexveercIkVDHetNAeJ4Mz
Lj/eUINDHjPBm56tUY5GO7hSrOaGxvTRV0a6S55/4ZFZQYBqYUtyDUTtEuH5Io36q5GqdFodgF4t
C58DaEDJRdFWfqC5WcymUFJ4bVbIqVZKSvE5HCR8cR67XszWougm0JFboO9Gi0LbL1gdhPl9mTDZ
8ZniO64S81gI3l7R8ALH0Ry1OIl8wgUJxH0frdCEiLK/TfP7WquPWrrrwla1c09ZtGofu9AwVqOH
zCup3yMcE/rwHPVvgwWho7rurNtMMGEJrKMo3zbIWMbhmcr6YtQsO4XkKhQeWdrtAPhguCpzkQaq
Fi9U0A1Dly5Dee3LBA0W1Ups84dJZCNuRa9gT9y+jPZwMpmXi/s25VBmpiLgj1qkAAFVMabKnwrC
i9RE4caYYCxTMVkHpJZ4abmOpXEBS2lRmMosGfJ3LIAKCYnNukQv5FXaEekomaWBnSQaPNoWr2Mh
PCS5mnIiKBehknJGaZwwozhgKf5t7j2b+aUgTts6Zf1gszGxUS+VdWTkl3O4KELKfdwm+zo6JdM7
jQc7kkw3mLptGwiOUAJAAk+crA2s5/kqtu48RIaCMm1z0i6b9172rpUyeKiyxrF8nW0Q4BNyyYAJ
glAoNxnJm3kqPrbhiSYJ76JuOWWsja4fKiHNE2RGZY43L0tZJHX5XgxJnJC8+zAInCh5IvW4UPcq
UbeKgYDR2rZNsND858xaCPVFX181XrAc6kez3qR9dCFkb/7wKsKa8oM7QV9Y0k0+T66NnYJx1+im
VHlrt21xVaIBkuNbvYU9mj1GMi8aJQCNhg0G0oo0j35N0kZXXxTJrvKvxvQBTgm//gCM2oTU523p
xDLDN/2jWD60+VOUxG4YLtPqoU8va/1qzuWdaUoBJxhPu/IlY90DRsANr8fXqSctLZb24hihdCJR
UB6f8ui660FtcrZt+ZTly8K66jXiyc2nseawE5yGwZbeLaJ/9HQDZNjr3lqAuFLthFpLGknLF/wW
lTemfCv51FG1Qz8tS+XJl67E7s6ng5xVnJ8RPZTLCatGtpz94ri4bUPYScamAM2tmZzRJaeZgIRd
WSHR7BnIlIYpNLQT4NG6BOO4ugXgZVC8kNLumGbjUi8D1xjknUcMqYQjQzLB0sQNLnmyRAVwB2gR
8uLW0u24ChxTe6/F95DSRo9JRXupGrBgMQBGSoyyD/aUM5mjp7VD6HA8YwyicG6A10sV92mqSE6r
8EfiQ9hs1JG90A+pv89DdGcH8K2x+j5yMK31VR0Ky1i8MpB41OmDVVLdlHbjwDbypmfOnMjkJdiF
GeheCzlPimhM84XPlCHdJdp1rd+a2O4tzQ3iywByLbvm0HtkFVT5zHrleQpuFRp7gbU2yVWokJtS
1ORJjiIQ/bUSv4RMNAHFUG98KKVjqp1KmEq0AC1SiMTQjYUnH7kgB4SwP7Hqm8O+R3gzL55E0SW0
06HV6Gjz6q1fXSejO3jvOGllc22Yb70HuOeA4b5ON0JElvLKkFiewRFAr3kED5P6MdBvmEHqVS29
DMXIP12HAuoAGOWUBSb5R1eMh754iKHCW9NSMwlVfg17XVwJU+FMM6wmEp0GVHJOGbpsWYBVj9jd
pH2MCuMpaKolRqajMPJ21JMk75KcLmTpmyqwpI5o+GTeCgdLQyzeUql5VxvCkFrhqdAdKZEudSVb
GDh65IGakk9cb0fIrtcsA1JjO5KZldB7iPSAQnW/y6xwJRXDTWfJrkDwXA6jIacsq7QP0wTl1S9P
eXebEVAbJeY61E1XIa1Qq9CgqEgl2vCYD/E2oE5P8YyCtymtMkngDWCJ8cuFkt+OuUWkcuDGheAK
hfXMjL0uhWaLduUhMQ1XFdJwE0fetGyVYeOnxpOO3q4XkhcvUXZh0112WrMSYxKKu0R9zdL4VGnW
VdCxrzBjRNn6so/xgU/UybNFzLa6tTCXVdD/8juqyxylim0GrqAzslVS+I5k3Gqjj1v5NQpPRXpK
h4u5utVGuR2qhPO2P2q9cnJNbKi6Rc95GZARQBUyZUJvdgF/BUDLejKBm0h21sAMQv3ejAhcjVWg
7HQ6fvMdnKzy5/scq6adZhEV8G5rmt0/Mun+Z/eC/8nqRFr92/pGmPnx//2vF/5HuI6jt+p7+ufP
v/hntcP8A6KbiphSV1EaYNWmH/hnh9j8Q7RInLPAKmgAcUHZfax2yLoMqVVUgBH8XenQ/qD2IWo0
XVXLmP/pf2Ih+tQdVrEPavwAFRcRLecz5YXHIugJksHuOV5P4U1rXn64S/9O1/bXv2+deXeaNpQq
WDglyMhjCryllBcji8vvB/lsz/lJKLFI7tNmK9ZPCdMHiZJnZKWmjnq5MJ9AfC5oEKwjR1iEqxom
t507sUup8JtBP3WKz8Y808aMgT9EkcWYgj45dZCtzX5wR6K1f39t3w1z9oAGziNlIDLMQBckYSKP
RdvIXn4/yBdvAYSXv+7fub0pTxRJK3sGSdPrnjI7+rhvjDCfGt6/3q1zJZEyFHhgZEbQqxdTRcYG
lqtbSP8osP7L9v03w2hn0kihz6OhUxlG49AiSLdF/hrE90l++9+6X+fte60wtDLpGEaO13W+75T/
VFLx693Szr4aPSoqPdHny6jWk7Iuoo33ndX9s1D4bIz5nfjwzRSCosn49coFADSX5ChHceJluTJP
VKuEO2k1utIddjo3OLCX/P3t+1RbnYfWdECwKnVczF2/Dp3lQSVxiihBlVSoBGsZACPH3S4IHkgV
+X/kncly3Fi2Zb8IaRc9MHUA3pPu7ClNYGzR9z2+7M3rx2pBmZHBoGRURdYs30wmSn4JOHCbc/Ze
excPnGj/gxEN9Dc/FO26+elljYN5qkaL2mxuF495rd33hZgcU00f48q/QJ1TeF8P+MvX1hRCaCqT
tf35eW+yVrKATdDQ6TLLLU2YtwjQdj2Ggv9kIHCy6G9If/shh/74NQpfLeOSzlEjfwNH2IGNE/Lz
12P88vuylmWI1csQn8Nmo8gCjDjPSEbCLt70k7TjCwb1JQ6IvbGLkcv59YCLQ/av1Xc+ANySzCqn
qIbx+QmZc9QcFlUep7LDxI11zFR2Pr7PyuxO0jx50zhcqmoVbFJFVbwkaZKTRovUUrpNGC1ZnlF4
ZG5+asl+0BHRBvD7IiI0ChTKUT/T/w99d25I+cyy6JRb8nPZVseiKU+23k2uUUeJk1P9E6OxSYfg
pOa0ZwlIyYgLUy77BiWEwuHUlKdLrfN3QsSvDXEq7mTysuT+WK4yeGwjvhiSJ/JVQT/W6aiENom/
be02OFZxSa2JLa0VEieuFvR/Z0LICECZ8NZwmUUc7XMMjpNK606T290UtNWTqRDN6uYknb8HfUd1
8ev7/qunVsFIjOTT1k194Y1/nBPaOO8IMEpqx7AfWvm5Jorzt/ySX44BjptARm0JAPgkfYL+rAVD
xhhJGb8a6I1gfV4vkNX/4FI0HR+2oAL0k0F2aqysEDbdUn4JJDivQsY09R+9ffjC/z3KcrEf3j7R
TYPkU5dzyvIkRbdZgIXw/P93IZ++kzqBUm3rDDHbJ1vdzv65kP6D5ebjVXzaY5hlhWzPX4aoKBYd
FYqSsfGby/jVG01Hjc0mTnr8ep++9rrsCmsyGKNjfZmATkaChLCNFP3mWn41Do4l7ESawWz42RIv
G6Oqph3jtPIb1X6RTS6V6a5//fpb+UmxzAQFn401DIGnan3mG+t+Y1ZWxFNc21G36wXJ31VYr4cF
qSxClUiJVL3LAtn9ethfzcQfh/20jumGLyuBHvO8xcoRK8bFnJX31VIJHNV12xjbr4f71bvK2YCT
CQpWmqGftlMqQZ4iKTOQYXW6DZp23dU0TNLfkT+W5+svvdblZn4Y5tOzUVUIGJHGIZvbLakn7Vbd
yN7v2eu/unnG0j/G2KFBmfv0sgaDXklJpVIKUN90LLyjdBAT7FvMdzF16K9v3bKH+XxNrFs8JEsL
mcXsrzNDPkZSVMRa5YR1ddclNM6G7P3rIZRfjcH7pOKfs9Ed//BjfZh9BtHnvjEwRvGO69QNnRUw
zJW8nh9HV3bJY7rwt2rmqXv1PfeyG+X66/F/9bWZdAE4DbBWwyH46yUWUdcpWq5XfG31LtkbO9Lq
1r/3O/0QqH6+lViyeURMjXCazxb6tibkSQ/ZLto++jo/3MGHo+s41R5Z0fQFXLhzq0Yy3IxS9teX
+LN5j0cTYbeqa/oi7v48bVUk2mWZ4Bqn/YKDCvYvtVfswOFhvfgdpehXXycnejZZumxRI1D+ej+H
nkkSdWeNTo16td0VHg7i+68v6FffGWEiMmZLg7iPz5TAWqPfKEWMoeHsVLeSt/CelG3zm4njZ5AW
9+3jOJ8mKnVAFqfQaqXy913kh3+BI9eB6oT3w2MUeitUmMf2fXKRH3rWbxb/H4/e50fm4/CfVrQe
64buJ1xm8NS70XYJfI52/slfxV7020qAZn5edHQyXUgxgk9B5CNBBJ+Gk8tiZIledL8AZl0zgi/c
EnqYFaq6i+dwH3XEKQ1Kux6U6brUu3UTJvc27y9igYlbgJhLTkn8RGLfoNGvLC8uwUELVHByVw+4
2+NH9KCqE1VztUMgV4CHN8qLFIEpgVHkWZbBO8SLlSSRoiiYpLug3JgaCEtrlL3OGGndYj/3C59M
c+Dkgqp1bvqemhriVivV4FCoMgdZaco2yVjQuoq/l1IE6CkOV0aVEeQALmOerNdBxd6fJNZDBJfl
MA7VtyGcoKUn9DxH+bUVVXpqkoI2D/tceAEp1LbJ9/tNOBaZUymxsdHDMNsqKOYSx7Jb/6Ir5uhJ
yYNzNssNjN+WfppDVt5JC8VNE6fykZC5/Fay5dbrQmF5Sj6EblvQMutaO3UsNU/WWiNvZEoXyWy+
m2r4Xiv5Lu2xMI8a2dKlMX1XBtPfTdko742oJ9lPi5LnqpWja3W2r8dsMFFSSOfYRpuYYtq98jNb
XkllqiDhbKCgY5DfTXa0p1iHi8dX3uIEmUdZw5JPa2MvVWnwSOganYK2I5Ys9ZOt2fiPQ6tdobRG
i1bqsw+xQihOOQzE7WXUQSTu26g138xkVtGmDpFDCwOGe3dXRDSnO79c9fa8YfGkNVps/TnJYcf3
74FKq1iLwX1KU9sffCSCdqJSNu4BXyR2HTmzX+5KrT3XkUabZjIRVJht6RXEqqD2xjlOAOYhF9pt
Ydn0tNTRaQbCxkoSOJVIfS0N+2Sp2begy76jHY88CaHEwnW4SSNK/RZuRZ0KvUtAANTmtDtHRXtV
5I2/j/3QmeCVeOyP5iujjV70Uh8udRMGepSeI5H6ABfkatuGIiHOqySJLqGnqHUh8ptyepREfAwb
46KZ4qtRlC++RU7s0tC15YG2Q53stQJuQyHZaGqTB1/JvzcS2pYhxVYZ6VAqhPREoqK8G5EO2rpy
ymGX1dTxSU/sMT+Lxl6lBkIJ5OpeZllPIzztmICFTMgLfV1QMg/R0ChBTj4NbaGSRYBw1AbLnWzV
5wF/J+eKKT/S7yX6T1Rjujf0NCBfkiStTd8HWYgdJrgJ0rDZlIaxMDfgPPunQQ2lfaPFV8imLkWk
uX4iDnmPZsvXd23pn2mQ7gBaHLJebHJyyraJbWVeWlkEuKJ06JuEpqe81vX+IVdq8xCG4bFSc1fk
4wlkYrBCBl+77TiCIImCo9WprsY2bqUn5o0axHTCamt2OeV5qsoQc8x5s8ubmyatbyW5fvON9jjJ
BK05TVe9wZS8ttAhddZ4Fcaz10/qZizCY2NNB2Eo+6bVXROI/yBN36RumDWMDVJ4UMfmtdf5tdPo
m5xNu76CZ1EY6VtjGqjeu06syDu9FUnwjWPBztJTGtWDO8cqIRiWzsOr4mwNpangG46mVankz8Rf
37aDf9t0wCrUgSDJJjAOPmKVUlV2sTQd0jF5NCziTEdF5vM0tEYzyTO6/pII0y38KnZ0NNCuajf7
jm7TipmTZFCt4bsKOzcWJCRIpnU2p/o7yqrLhvx0q8tRbaO/quXOrToLike6H1o0bYVl7Cu1u6cD
/J0n4Hr0QTJLGRR8IKD0RzO3buFJ0OBssoHpIExWpmFsDTwj9hRcNb2E47C7i+Pk3OGZ6WdYu7im
9rGRx3sU64jXg2g96MWayWKn6CD35lEhD2JCUlhSVoPnMXwjePQuTdILPafPmw6bwlf2o9YXC/bo
wiLdQbBqpMHyMKvT0yC1jDTWKDN8CTWQXKBQSRCZVPLd2GHcye0ndg7qSo5oGQsCMYkw3THVrIPO
PMkTKcNJSxhCBudLsqxzMPSBM1moipuQaVWrj2bZwQBKbwsFz4w/KFtLpmMWViVeLTDDZYjgQUHW
BLCamg4aqUthGLtqUADj6uWOV+xVC9BATLpPKiqEU6uVNQf1ITj7+HEM4ewHZKV2YnyzE+tqivWN
n+gPhEMWbtdN31W1VvHMKEcpCB5UM7y2CmMz+qSY9R1fQ4Vh+LI2fDKeUgmlkKncCIAkvoUmKivo
q+YIkZ6FAlKopDQpR+BDhL6FawAjKLwptHdI7c/NnE8OZpXCK/EPdEa9s9VBJbJhgiZjUIEb9PGs
2DUaCRt12VjRgPYRU4Blmsmk1otjNiIfMeZuG2XBuZHyoxkyIw/dtSSp1TFUxy0SGEIY4ozlIbT9
fzYV/rs7df+C8y3+ti90yDTomvbtSyUyFQh6XTg6n5qWMHsZUbHN1wJKjWrjn0JkfoBmeUmNN3Bo
kvvAfv1D5Dw/g+TH/8TIt/g6/xAi6//gPGRQYub0t/Tz5L/TnsMn+ukciTXUwihKLQ5RtCqLnw6t
UyiHZjqRBH8ClxFX2TNyvUtdjZjZCCKuDlo77Yape8hDnsW8vFdlmVSVHDWfLqKrQoWBNlTJ06Tp
Z3ieBzPrvLJAaO8pxejWRndhyPSuSdIAp9X5nkEiSOmbV3iRCieG/xXGpmfM0zdNyskgztVrCR9C
L6B7RZljKUhMx61YbA/6TbBsrERZ8vvIINMLzkgdSmdVf8nS4iIbIkBr+kEuH0WOCJBY4kR3ZAn9
ghReYeNaLQyuNm9RMg77aHxMCO1m6xJd10p5NfQUv0yJRVldG8lDab3VzAyLzoqOKyQF3fMFXJ24
r/dA3nY54tosVb8Jf76M+pOMA2yMh4M/otlN9J3SCHIUBpI0LiMEp2FJTJSMcHNMVggLD2Ya7pM2
459ChomNpbbjTHaOUYGQUDjLfSI2qYYzTbya3XshH2u0AvOu1qqj1KU3JipcQgfXSV5edraERSFC
1XkoZ/mSGv5lEyT7tNR27BhWqSjvuzDe2KGCrix17RijUwxkK3WTKlnXSLmk+UlRDrEPMC1me06J
pL+OkTDUY3Y5D8G2AnJUBd6U4qy8g2x+DqPwTgzLpUxgswCEBhU33nA1tX5SLbEiYYKUGDqXuCvK
tCEG1XYISaRGgVoq3bXJfGpHeadJ26E4hPgNkf434bm0O7eFPVWF1gHVCNtPIuGFVp1VI902o7YC
n4bfnMujGmb0IkfUGrzPaL812JM5JjhxFRftfoz6J7WZCW+wU7fWzTV7tk0Yc2RINXFuyHYXpMBS
EDoiv8Djp6UjNqnjkON08U+BPa4pSiARIkbGnjTaHYjXPB11UyYGhGB46rGb+D17wZhVfeT6F1PK
dGUP0dYKWONBNxla901bJOUR7pM2PHR6/1Q0Fok+/hwC+U/D0zRy8lImOHlptm3YLqqmdNvE7cnQ
og1yuWcqz/eSLRQCX7CjjKnZOWWGvHvs2NACu0vrU25L9Cr82641b7ph3Exsi4tC3yZ8JY5C3IEj
K/79lAW0LUB2GeZrX3SkMPF2BmHlzjnCQl/PVhwtAihzbi9UROTjTZPEV31QXtvd7Syy7ECIFdE+
36u43+Q5O2E2LG0jnuTKRP8yH+LaYD8nTSiD6vBsNEjMiOvaThpipakXXlTnl35urnHg2V13AJxG
uSpaJc17SHCSaANOjvm+XEx/luaxrJI0RTOrLJH1jdejSVCJvTHkO6xjjtZzU/Z1tB3bJ39+KKNb
lOBqc07jYC812Bea4pY8LTdFS4Ww3WnJ8DXTQwxrrbRxKKYzpCuxnjKUQ8kmRTOLRBP3a00AieIu
qdpJCEghd/rAhCB2qbfBpikqrlm69Mce2ytKN5QxFR1FfX5UzRTBXXLBfm9f5VdpM3jltCtxISIm
1LqzhmsBP2mNSJyTjhKSRcXT2iGO1NH9Zah/5VLxwtHclEx3tW8f8thaif4yKT0Fnlp7nQa7ikiu
VHtLzZ05kP+uX8sFNrTSMcgfKgffMTPYSwZoi9I+pqj0ufHOnKs3knKfIYlreYaGdgTg+V6SBm8N
w0bOp4tMqd8njUzWEccfaYA/1sX/FXuAJfziiz1A0STMSG9fuZGWPcDyKf/aAyj/UOD9aLiROPLZ
Mov2HwQHdgd4kRRBWQ4zEnWej5sAk4Qxw6Z4TWNDXSgyf24C2APIfKKB817h539nE6AvIqC/FJPZ
BKi0eBdIGjVIagh/rQwabT93Ku+v0/tYWJOpfQ2sfDuQiK2mOnQ+G4lkcQUT3CVU2yu0dDVmGbNJ
hyd73sJwcUGSr+Sq24aYd2Rs1jGaQKzBVBc4ZbH4g7ZJa2R56sHPWlcZpwtdbm80CVsxrlRRpA91
+R2vt1IXl5JQbiKrvM50ikNpxSFniF7mgVycSkUcWJJivu8b/T6Z0q1Bnn2S3vm8LfkgA0lUUHmG
DVl2tI0vkuRCKkIMAoemGK7yZmeM1/WYelUvrTjdeiEi+974PoXJrVHe1fJZIT9L9YN1w8lZ1XHd
Fnp/rjPjqdVDnAQUcYDqtTUtkeAhMkyobuWdlROZrmf6vd02FmUfUboj+mspB1AqihtMV4pTqDGC
+QMdghvdMl/acrwZS+lJqD1zZ3rUFNq6qWReV9r81k1HP0mQaxOtItfSiXbZbdtgMrTlElVltvVF
ey+K7q2v8tApkMgbS3iPHcA9K42LIZ+dXC8emz7eWIm2lW1/Yxs4XaYEuyv1HIPTxLgyW/NAd3kC
f+cDOghEvlL79qYgPsvQyv2Y71ssyvVDVLwLjdNV6q9IKpvsRxuZNawMQDSmOImGoz/q3mcV80bg
N5swqB+GQr62FOlMoYMD61uszdBaUQjyV1p643fflFL1oNV22H3ino0M5pB0WyQ3qDrWg6nvkbCz
CE6bWLkDOuCG5ezK4+xoVGcGuq1mL3naWDATIygK2Sdiv55iUbuiaV7jWn8puvo4JNhfRuGpLBnN
bOPC9i9GbO+trJxm2XgzKhzkMxsRrbiK6mYb+vpTjmNYN9kCcSFq1Xp+arkCkoDByZI9yIVc9l6T
WQjIo3WrlZeLfVqu8r1VB5tKt17JftvawB+NTL0ZbWUvwumlCDIoqcM+pjBQm/IGCCTpxLEz9/3O
F1j9Kxk/S+LEYe/K1Rk9vtfXievjzu/a6VLEZHGyYmM8WY38WkWjErA5OuM0wwxY0jZlAydqgaVG
Flup8D2lpjKbjl4bTydCI1dRGuBf4LXJ3YKbOGOqbaYbvyXjSMKjUCBl9k3gmERf5POxkpqDBFii
r6JtzkY0Hx86rbxT4+YU+Yc+PYhhIgGHrUScrWa8WHN36kvsBBQBR5GdoC1ukq7G2rLs0fDBk7eH
tMJAZdu/TwTPUS8+RUKFr8Y9RWvayOPeiqWHiiIAolhh7mBBHGO8d764zaY3yjsYKTDSSdgWkWPo
TicZpAP5j2F+6HVtqxu3M89LpPRXcsYvj/3KbxATw8VGBrSK4XuyfG876LiJIGIzNJ0uqXboq9YF
+omCmcOe0tuwvZ6h2rF9s2wMg0m7niDPoi90lWx0JjaDcxMdaMh5XaE8S4l/0arWqk/PQ3VVWBTF
rbfYphYXRhQ28jVIDCTvfo6k7qywLegGLxmFm5FoOGkca6RiU9r1CvvEKg3Zpfu2jVrNOEFUXs2T
sfEL1eG4RmKNWGfGCQhEniTOkF7m8m3beX5+OyM7IZ5sp7GxSciuLDF04rv2yLA8a4WNVCRcL1rl
LsaiJoVb1ZbYhbBRQKi00VuNKtEp7C5nm1OJvdeVA69nNl81GEJHm40pjvk+RiJyEcnzupC4J7yK
GWWaBotDi80/rnhpqUTXluJUIbUK9TnAaw1ZzMnBrFTYELqq3SXl0RfvPTsh+ySAXfWZk4fU53BQ
TFgeevyWYnKtQfPQrkyYbeIUZXK8LqUD5CyXIqJTxQ3HtE3pqwOVNIIAG+WGOhw2rtQzQwOgyblQ
sXKklMpbfKAhhBcr999rbTgWYXNrjMmNv2A64swVI9EyUYemflEISndkiX6XhX8fYQLEDdge+uwl
h2rQqCZFza5P+Nj0aI3NzjeCO+AK+3YCRQiHMnZla7iLDWlXjNFjUgeHQROXpp9fDc1Vnz1bncGx
UL3QarDQql3cd37ipkEA9Dhx62neZ5PvNAUPmt1fYzm6tjLw6lW/GTkHSSWb2ffY3hnRgdCdnYIX
sfSfe1LDJk0GtNRbTzjT3KnBXFUAQekBvug2GORkfhk4TID19WYqR4lsrg3JxD8gNqFGiWgg3Q5T
iYmToUtz9O2s8Ylraf4pDW/N/qkrUOpOvpfZJIfTtBjYCLT7opMcqYJTkoPm83sfu2BwlFstYpvb
Owk7glC5gBuxt7rYm5LACUWx0YlabqOFb0QxldJxIpWu1j1WSOsHkxYhx0LbKrcFRolSXpjXaXZp
qvbKDKdHPUsxSbbjtKOlfupG7YIk3PE3TfTP3Ur2PbrBYY4GrAFJ4DNaysg0vUgz2OMLzFTdQnz+
ETj0O+DeT7k0n8f5VGRRRzWgaoHBo39U3o2rJZSGpWuD9yVx2j31ZtlhOqX6v/ldD3355I+Nyn+O
jEgaPQKm9c87u0LDFaEaXGFHRKwh+Zuahbzzrd/0sX89DFoBmZKUzm7yrxvIpMRfpkbd7BTpu2yc
lnDZQH/6sMk+//OX/pjT8BN59ce1sCNGDyXLKLE/DTJGbK0jwRqm3wC/cOIfqFtqUo8YZ1ZLyzy4
Mf+T64KVBqGQsA0Aa3+9rgYTNMhnBH1xTSkjCeGS5wCtH76+sl/U4FDDEUtILZoOr/6pmV0nE81f
XIt4eaNFNbiyh4xdDi8NBtivh/rFTh9enI5SajmG2EuZ8qOgTOsnO2HC5o4pLXSf+6ANfjPCT635
5Wv6OMQnmcGoyY1ZhCpX42Ur5epxXlMA8LpLFBxu45YrLJ7AXFY4blyQUb8Z/ZcPycfRPz0kMK3g
fHWM7kuQp5QKW37tlnN2SJgpA/ktEtdqd90xYUns6iJVUHu7wm9bg0mNGkHzwDVVaff1Xf9JL/D5
nnx6jsxUIKlcAEmmvDJQRuTr8ZA4/tY4pdeQNjd/W6DwecBFq/RButOUwzw2AbdBu4AQo+3LdXaR
HnSwOJ7uJOvfjffLx2oRji0yYd7/TwdIIICCfjnQH7n8Bjoc69pvbuCvXhEO1H8MsFTRP15PHkxZ
V8sMENdu89QwfRJGf2OcSp6j0fOWe/i7WfuznOvHLfww5KfneLbgDkgh3xlFtRXneieMdKosJpTL
0ik4Knx9ib+aQj9e4XKLP3xjViBqhfeVsxLGvQQTupLRoP/XRf3XV2XohSAB+3BHf+JpXnckLzWv
T+lXZZk/PubfZRndgpFo67gFmBQpo/xRllH+QcCSaWGCEkt5RuPL/7M3Yy11GaGRVrhUZXgU/yzL
mGireJH5z3RoUHv9nfSlH8HEnxZvImFsFm5VVpUf3q2Pj4RmhbE+lWLRGNT1ZqKagigUDpenx1fV
lG879uhqQsmvZL/un5JSAYPO5rEvCbEFaxCJ9ppgP2E0jimkdd/diIkmdY7lfJpqDK+CuFUFSgRw
LN/fJvEanem2MtIDYa+3ksXpWMaMqriSFly0ZeOie9xgN3MFKDa70t2ojfhzvx0bl6CQAEdoLQc3
/mx6C30pW7hn0/XIrnQaX+Y4eohFcNGQqI054tCaEpHbmWuVw/d+uLE7fz/nKAthk4W4DQNfuaBb
4mSQB6L5e5neWvPFpPBR4P9CZAESpnW7IbWBIPVuwB+vmKsl3zNbqja2/K1gM5qFFafxxr6Be9Lb
8hr/scPu2klT63XMYi9EnTObJNdWzzPl2kFcaKHucchB0E+eA6QDO6RYatbqbS3X1IwpbKEFHEpt
kxOMVor5Mq5AFdiJo04PdYsLv7ySR3/L3LGKs9OA7qMl2aPFEzw136ZgPpYtypxk3qaKTfVDjwif
mK6txtpINeZoDi9tKjtaUqwSUawlJV9pFKt7XT0ESqogsjJXBgdxW8U7EGSbXm9dS01uZqV/bMfG
G4fvc5wcbas1yVfpzlZ/oyY0h6MOjOX3wJCPSVTsVWh+zZIWbGvLxpzW1LBQEUJr3QzdYSBVx6kq
cZ8XRrsKkx5BAbMuBbjNnM7PvklWDtWwJ8X8lg4XMjbwySovs7balQb1EuRUZgJCYGycGbFYlFs7
Js2ziMaXHm5HgiW4rWnrS1oBYmsxhJfVpk+xvErZEQ/DTdfhIKXCkk7teYJZKg3ZceBN9XLqjUmd
PejJ/M9Ug//6WfFHlZnd4he16v/zP69FX/++Vs2n/HtSpBCs26iyKQovLtAPk6JGQCt8LH4Issrg
//w5KSJBRhG5yBOZGRfd55+TIumOpsZ2E+b9354U7WUD92lSxHOh0RVfXBc/OZ8QYQBakhrhSGO9
BcfWSs1Kh0ex5s9jsxJKiUoek3noGBgNzU2rXCrGbZAg7FjZ7PFq2Cn7lpioeF9NO+W75K+V71m9
sJnGUxp4c+US8BzBTzhTPlKy2oVdorpydhwbynbthR6vjnnx1G2ptV7mp+Jq3LbUzA4UusBwwFEY
obaOLtQ4eujB5KZwaMbsrjd2qfsGE1AzvJYi4aCe7X5t3U+vzHj2pdAflNGJjQtgdx2ilxE68Nqi
UEBoTXFtCwiVe/VQbcAFjdPLnF60YmVTiGGLxwtOYC4VXkKz7ilK2d05aLVVcjXOazu7ohaszCAG
Spr1OP/LS6M4TNirvFNzJx/CZ/uxuALzZR9i4AkUBlCqYDa40xCI+jXkTCTm/rdsXFGMvCMRmyi+
JexGPGS5Szh87rZnI3FN82Ie1lA9cwq5q+Zi3tadJweX5iEmW7dcN2/BFeVgH6KfurJeG90BLYl+
VAybiHkYcU3rUurIxxdLHFaGOKjmLbV124T6sO+SQ1/s0ng9qlvZpyS0VgghnLnq/lQltasm33RO
g/RI8yv5GaB99C6H9GFnF3SoGV11Q035815v78P4ZrxG42fdFI5quBPy/EB7Kcxdh4AsAxJhuaF+
SI12HRspS0zXOsqjb27bfDOJs66ug7O5gxrbqd5EMVZeXYbDuDPmNy3cdMbGRjw37PUeMbd2O5cp
Ved1/RhU7ng/Zi/yaaii89xRoGrWgfVSVmiMAKh5U6aeQ+2baRL6SZZRikZLPwngQT+a6VK5youb
lCymWXPUikYBuNMkfR+NbRftbB5fubiSj4QkrgDdHAdx28mg4LvvcbWWdJr0cIi7eK2JV7Sg5C3N
ttfOtzL1N9JFAUPLG+3YBy8FBIYfM83/hll1Cc78YlZFvZW8PQOs+mqvyeT842P+Oa3aWPTxvy8q
IFQ9Jt22P6ZV+x+KsoDaMcozS7J35Cd/TKvGP6AD6kDctUU9xD/7OK0uphng3oJ5UFum6b+x11R/
xSPk0xhcYepHav7phNqMU0CfDxB5mNZIypRcQSaibTuVxyq3KtMNK2lwjGxQaCOPJ1LJHudKAgGh
7YFxjuyJYIFKsyycVn+Px+iKdF8klrLxkvkG4BPfyDf+5BNubRQbNrurClP4Kux0ZAAGJCa1H15b
U70zAKKt55EdrR+NEPSN1xD8ShMEM9EF9VtRTPdSar3ZM6l1cae/j4Ec3Fm1TuDhBB+4M00vjUZm
Gm1gBZAofhtWKVwWlAcLqAng7w4GGPkrKzGbt8VIrtmUplvFCuZVXmqesNmShHkjHyVLSjc6rGNb
4/UcNc9o0TtWEllVk1i13YQEHS2qgfN9l8zDJo5BSqOxq4/oqfyVloyXovNR3w/0WlKkyTTK5G2T
zWySQmSt2PpZS7dZsFDvdGWdtZEFyCO/zuLoOaMk3cz4NcvcrtehWTWupCYPQVyc04K2T5S114R3
lm5KtByGUNS7GC+25Vg8apNuOsNsvKNsPSuZ0W4MZbqYi+Q1HNW9HZT52tBLlrJUvTa6znAsGh0z
YO2mhD+oytOO6s3iF9iPyIKM9BoxcheaXp2Gx9ZIBDIH+V4KRzfSjOfcLl9xanCT5CIizqbvvRB5
RqZI/ZqXIHTDAOiZ3pnbCoJcXlKFr5jY7MTftVPq4Xx7HugbX5pIF9fxJJ9hJz+3YbWEb6rxXjVV
+O5lF226WAPhY6HokfTgromI2Qyah04G0BRIl2ZAaXuU/d5l5/0sSRPsmpAwjJggIYhverkpO8V3
wUr3q4aWg8Kxp9ZieRfH9bazCZYLhX9RRTHK7DjTnTyCe5mPt5WJNCcfUOOmxLKF9cE0AHuRtPgk
NU15aJaLs0LOT9EEi2ds9sos3ZszSnMHJhWMWlE1ji8P3aYaGw0FfKnSFtLkl0iZccHiu3LKAlRb
3iq8B8pormbRdTfgib7l5MytKhTu2oxpowxNzav0HpohEhsw+/4d8BmAbApu5NKO4gspjrMX5pIZ
hb8kXFWTXomAU51BWwxN6vc4K+z9UGaXshSrcKBYTOy42HRlt8/nqNjwlHMMXDhTc4EqRC4QTSV+
aKv8cQTLE8wP2kTPUuaRtmLEzzB0r5KsbZyxmGBLofsyI+lgd+m3OTaPkl3fZ9Jw1DP4bMi9aRqL
offKeT5LAQQv8lKmVTvQKK/D+VwLDHIx0iyOZMG4UnxjX/ZV6qG/BTGTVqiFebFcLZ3mS/ryMrWY
7joQjbThQURsPw53PoGKGS3LVdV1jwYQc8ewkt0kh/sgqiUvVXX/lIdwTiGYmQjx1IAWRzluAA5x
t6aKcWzmlDZWs/Ocdtq9CBUiNnUQrfXkP6J53nZat7UteISy5JnLziuUEcEZFsuoGfm8pTTTWwCc
ek4uijBfJ27EtmQXgXQwfICWKbyYRiveVGPejAhNOSH1VxoS8P81Cy9Gky8X3uQpp8zz/7D0/vig
f51oBBAcjiQ8wfKPKs+HpddQKa2gyeFUIxYhzcell4oLyBKEPKZNVAqHnT9PNLZOKDJ6HoUf6n9n
4TV+KliTEaThGcVSLBZcsfy5stkO09BMOsIMtfc6DtJ1D00zX5tB4M5Lp66XCABVqGZL0lLC1nnh
+seiLNnwdkfwbI1OfmKJsgD9eQbYlkZfm93V9j41/i95Z9LcOJIm0V+EMiCwX0kA3ERS1C5dYNoS
+77j189DVrd1pqo6c7rnOJcyq6pMUSSBQIR/7s9BTE4Jfp7XoeWSJ1ilmmJHZmQVl7g0R6wJgcG/
f7P4U2bxHMYnMyXoM+f4C0AxZpAzncqG4afInm+M67YoGGGnQEqttcg/Rwue0buUMrGo+lc5exyn
AqQayEE5vRE5jsQPbjgnBCeV6spdg2NuLhMvboKbAHf8HBqOnltnIw93BSjXVDm2EkeC+EGO81up
7LGmw9atgYYvSai2fKmD+toql8NOc1e1V3Wxl8zUi20vMS99h/tI0zA+ZJCKSb2N7TeDEfvcJm80
phJJYQhKcXAaPCcd9qAUWAJBhDx0FXXYklko97qe7Cc24dkcODogPJUMRymIjAz6STFh//Lfs5pH
rXmY5HuKP9ZJ1TukVzkOKQ49Alt6cN7zQVsPteL1Pm0ShjiF5fMSuhGd/KQnymPCvH9dtwzgO1mF
rC6mVWqzfypAEiehZw/NOTQUCoXvjEQc9CrCLxuvBxM4Wb+ZDYiJ/SXjW1KK+qxN7cFYHNaYb1Uy
P/qNGsVOYY0HFbcra/IKBvxegBUVBRv/3DwWFOhGqQKE8a0rTZfK541IRmbb/t1g+wxNPkr2R6lF
h67Bs1rHEk5JLL7Q5xnfdDDWrg1moobvKPOwNZOjPcksy6+1fQdKg+eHowUPrWVCU1Sv6uB5gMbX
a2uiOYa2z+SlwIdWtfwIHGZdB8YqDnKWUh8RaD+V0arDb5vzudlqCsB93sn9s8bzSef9cGQqbuax
o2lB27ay6mm5uIWQvSdshslUowkAT6w1vyTJYYrEQVal58Jgor58serH4PteaobRKu/KbQ3JZLLv
KwpNQt5KBaxDBlHLkN416nRjcA0EUYUTA1Zna17YG/LYVdcylEjNwPEw0aAqVD7+FJdtkEWrQj2P
+m3UBNgx8LpjHxaR74blcD8rRKNl7dB23ypiSU0drRqksd64DEPraZ2Jn+BBz/q10acOTvugn17T
nDkN/iyTJ3Ki7GwwjFCWyUC5iXVI2mlr5J+hT3N2rewkNjha8mSNjo4lL/UNNyrsdSd0r5s1HR3P
o7NnI9IT3l0+pnOAtWJK+mOXSi+q1SE1UtgjaACBxkxZSn9uM9cOn0vq3uotzUKrarrumR9H5UHC
k5Ta+9K+DuH5WdGpmiyaAWCUS5mX9NE60xf/W+KMEwZm9T3Ety41FTaO+a7T5WNEr33YiaWKbIUX
2pPhCYb5yQpwXcnjLkLwVKbc82PCb/YNpMaxwRSVyO1uMPcxvgSOsuaL8K1tqvaQfJ7CaSH/UXGo
gikNRmB1druxpm7piEZ0CTWWoonydIowDG5L4yjM1sWcfkcNLgamKyOs0S769RKxtMyAYl35UNdJ
tpjOL+myHedx4tECffAHawuz2laOedix+5ocZdnCCyJgSnyR1NbrQT53BYxldcYDVq6IbD23uf4U
Az1VQ/pRknUCx8kmwtbQCpCTJ4gmzP/chGqEIo41WQnOwujPku7TZlJswe+9Q6qlmxyPtsE0WAr3
sx7dap2OeKSvjNpvCBCkx6C01oHP2SF6KBJpNRbVt5ITipEMXiCia992Oyu4StEsfE4yCip92o73
VuGbnGbuOpGv5dCzsglfuN1t5TQ5ULGzydUXs5H2ZR5zR7KYDNyo4bYWtDUbL40Njbgj6GvRc4C4
YBjxVszJlVHI90UcvDeNflfLBtd7XPj3AiFvY83Vsx8EG2E0nh+Sr1S2qJAPbPA5nwS4B2mMH5Qm
IyJXfqZluRcVSBzbPBCHRcWJNRba9kwQehUMWLrGYVcM06Wp1ItWRC9UhD/XOZzVGU9kgmtwhWce
VKkwViHVy6oJm1Nse6kimQZMUSeMqwbnGLe25j/5neakuXkO+dckkjw9Z2CqspDWSGv5nGCAGbd1
M2wTRCsR1q8S3tJpBsDdmWSsudU5OhJepDTTCuIXhdU5Ud/CCjKm8ZnU7VPSQjGNLhVdelUj3YMW
AHGbhXu1F7ggOdaYTr5AUSrN9RcsMAcOwdIyUpMRFBk5zRBQPkuXVly19jGg/xWpiuHkbp5nXrLd
+pLuhvGHyXLeh+hbbXqOO3k7ATClk++cy2Ij9WKj1KOnDTIsfGDUTDqs9CyHN3ZvulIkoV7JTh1j
9yEdar344GEJSbL52Naw2ZMQJtH0mEwom3SP1ENtsdpTNF61kL95mHK8a+x0a9fjGvV+ayQ3fBZb
rfm0WCxM6lPmor32dQ6fyfwc9hjSyphUqrlS6X6B1gXEigIsY/AUWD1hDUG28nch3di+7rTsxAeN
3hQMk1k7OoW8qXna+KZYL6JsTUnJMmwaqYNnMAd1w940Xbj2mS/9OaX9f6Bp6UTMfr21jvrfjAn+
/BH/1LPASGjsgmnv5r/LFoLZP5GTBhwNSF64yVUO0gb/5196FikzWvwUSAPQ0gSb/X9uqo0/6MMQ
wuQv/ufb6r/uqm1el6Ep9i5mYcxkf56m9/aQRiSjqLdyBndaZw/llVgH2+E4R57kgm306LPIvN95
Br4jUX6cTvC7G8w4cCJpiqLywfz8ul1qKYVWhlQn4BBVNMpzBlobjMNM9Zf/UcctvPTCMZV2NbJ8
yJFYi6Y42BlJK7DqZDNtdZ8ZJjl7Eifaq0+Cyyge23gxafKD4CzoAF3nod/88F3/jblq+b1+9Xt/
MXBIstHOZEUpDKwhFKPtwTDHkqr3N13UrG318dcv9zefE/YKi1SkBShE/T4v+nG0PQuBdzWsO0xC
E2bulbU/tnxDJV3w2ooNFXm/jIqeFf1n3gX0A9+jdvpdmTkX5V/e9gLPW5IXVLSjtnwBEGmYVWVA
8u06Naq3stRPyyoZ1RGwbVi2Alg4mzQm1avcfssjekNMIBA4NxnMRAn8FEhrIrPXuXav8Xf6dpeB
xhDS2syz6yR77+rA6+3yZKO8l/20tiqODLiuc0Da0yUCUmymyd73q7U8c6wjRjZikTRoPBnZzNZw
L6rEd306kKD9bRLa0gIN+D2U6lwHxtv50rbwY4vn0icJVDf1v1VS+hT0y/iY9PbK8O3jkBhrnxaW
xkzcMfg2DjdWq+3a8F1K6j10a4r0MNcMm2F+iZp+V8S08GaofcYpJ0+ZRtRrqPKamjzcU9V+KSEk
sYw6N25HgCSpNB6Msd8NWbHWNMsrwoh4sq9uU2m6jqkWrBAV1Yj8gd3SFBdQTwCjAxq7WEnN5MaG
4cLOWNklFzdNj6XculOXubLWv2RJdl3O9dakZ2XSOI2Gsrmi/8OJkD0HehpJmarBQ1aXHkk6Bn+E
uibBuE6zXVMlosdz2SGvvbUpa0iVfK/Mb207ftOm6CpSBWJcdp5q/dAOjw2WbGoHGUGTBwnvJ5O6
mIhNiLwPzKcxY5Y/p+5Qvo8cm2fxqeEjNuPeawOb8N5DV2JJVAAijLbyPuKrm9mOVmLaNmwKZmJ3
ykDlNkM1PjS8yvTTsFHQBRn/WOU8My7TKToiJwIbRdmu8qHy0MU8uHOrYow3obiPu4ydFD1BRbhN
2SnGA31npHMrdW2Tw239A24JX2MgVOAlRUrraZ9IE7r48CN0sXLOSIAm0rhfzL2+LG/NPriaJtJx
DArAiCuHbMy8oH7VBqrdCo/1Zdfa+HrtcWOb/qcQ+VHRqRAdcPJCx96bKQj70q8IRyLb5hQq99FO
NnpXbz6RiN0hQl/Hp1BQQ4d9o39eNopqP3mG6N1BS/cNZRJy3d2qnc8fUNIrfZTf7JReB9rnz0v5
QqDXXsoCKheQyflobKrh5rG6UCVxjHFUZ6O+9jGKDCpOZpVewtFEaiVMKvTmVYF+mLTDSsvii9qI
myCaTnMQbqw2vqOA3WlNmvSqFhRIdB78ZBeE5XppN4/kY0x9XVIkz30firU0+deyruxDilVm09rS
depUQbZF4H+v53ijgqYvu/SotomLsn4yuZAkbNlsx10M+rQdQSKQoquphe5QvKam/27bvhM2Muk7
ztGg32uG1/ZMp6TEjJFmkUCzIOHbVAqV+76mTqf0aXAD/UZ4dpo1V8GAokvqxofSQ+NRxK59rva2
4FQLnw0KxS6aJZIfDxbwHhHrDr2rK4vUL8wZR4rDF39YVqOomahMo1ZvWX18wz4NlnKEguJmfrE3
MhTvQfZgk6x7xNoGhSck1dqqjQcAd51wi9Z07qREKzObCrhXAQcTg1BpnFsL+Qo+0XgW0UGttkq1
GxnF0LIGZcRw49rEo7SvjJOob2aNxLmpEYVQXc2ZJZ9j1WnRqUyCo7V9CRakgyGfqsIcOakm7kzQ
yTdkV6TRoYSaRSDckc3yPBUm9yi9a0ZNG1B5LusGkAWn2zJ5yPrwrhp9p0bzpw/ESQtrxeadA8Jn
mEwuOeZm1RAy1jsYESFMHW71MUEcmNVVb1ovBsEKECf3SkmooiqPJHwKHun3mWk8azWj3jDaWCJ4
xGt0sIraG0ktNceq0D0CuG46F2dLK3i8f5ra+Dar40GOFRo6iJCrn21kPMd0QmZGceyDdCdXNYWf
0RkMk9sH0a6qLc9AlzHnx16JSaIrbHDNjebfTn1/EAVmyFTb4m6/zuXYA+dySe30bQ7w+GQ+IQaA
joHGpWr470qY71pdIwygOl32no7lsySHm8DysUnFD6JJ7ipDeYZFwHY8a91mmZrRwxJ11iYQQwx6
Xl1JlHYOXXPfh9UpCKKQ4cdtEVA+MdDPQlkDwVz0LD80nyH74QBjuDxN6pUsFReTZ0AzXdoC6r9Z
vkmVtrFIHmBTiqqdrlSPaUuxVU0dWXI9Wf5Bxztl5OWqaOElwUwCysQpGomUWJ3BMTefnASJIKOk
gGhNcacAQ4TPb/ifCQUd6Pa0RLRriTN8Nx0yhKCxkW5aPXWy4CPs743Uv1DU6Ju0FsIasGLwnVNI
xyJYFnJvD5o4xfV7hkFgBklDIdsI57/Nqs3U556OosmknoG9F7RoBpRAxC3doXXklSCwdFN7tAml
0S6zlsFypCZhyWh+KnV9b1V0dlnDLiqah8LsCXwhpWUII4W0jqkcKsi42Bxxxm7aFHoRIzxJHJSt
XVKn57xo14OsnSUj3RCiOhd5tjWIEQcUFphDRhgbgs3azijOwI4j8wM5ggdZ/RBZ4UOUsWrG3DBl
R8I4NmwGnkuhKFrwU8XaNtYZdID3UAMr4ot13101jHRT7Yo5OCRlYt98SzSlgirqMp9oon1RrDxf
i7a87cTnqHAgTB7Dxnpm+Q7prWfB0LLOKXXpUMfhWmHO2ZoBqZDi2dKHj1xqLp2PXdB6C0md1rmP
3tZ7ikJPSB45nWJv7bzaDE37kav2XtZxlyB/lGr7IuGdU3wIUaPk0gDj1LQWdfq9XPuXSTZoV6XP
BF1MnlmDvjVphCjCzi2FUpMXL0MXraXwSifZGkmZExrqbdDRRKVSu0oivzArPk9Ginl3ilKQWFa0
5X1CRmJ/IexrKeI2mOP7usIpCASgjH03ThrEunJfNEtvCG0bSDSayaNYovmHw/chitDZMSw2+duE
pNTDxClsaUNl5CZumQfXNvdqdgpn37Nob9LDYZ9n6FYkYqvixR7NddygJ9barqsplwPie4hDomIx
4rwd2xe+v6cmSlwCtW4A2g3213NeJdy8XIHhvAvN4jC09VsZSafE/uDRuBMBVTqa031X3ZGBAvNi
zN9kHt7IWDy0aDsGxjHjrep31KDGm1Ln2mJv/G2IhWfSmZLXw6mehBPQRhaowKimVnfreH7rIsC+
VVw/SCoKoU2lxGrgRpLZN0Iq25iRdd+XzAsHJTga6nRNL9JBky7+RN5/mMTOspunoKbEdOEuSAM2
l/TBoO91tIznMps/k5AQpExVtCZXOZ4EhhIR3uw4pSO+RPcz1GtQnMHWhIpcKMEDEIvw1AyIAX6O
Db6wX9Wi80Zlui1ABEtEcR99tmcaOnRmn0SlbsCHATXrM1q+VPKUckY9DDdtiolBzgZvjuSHMAw8
gGA0dVGPw/xEwd/QP9SjdvZ5Squ94pZWXjEBKC/tssmWlRvNb2ESDApBs1y+IBPpFFcrlzGfDrUY
riCkGKtWKC9KUd2WHXXhDTQTtW53fTzsgNAd81I8jhlno7miJN3y0dCEJt9OS3fMGBhbuTZm2kui
q0HEN0I7NonpiNbf2ZHs/PoA9/0A/fOBEcayqZh4oEm1I5j9fNDVURjjsqc0kNAjyD0vckOnVM/2
C2UkXrwvtd+8IDO6LwfUn1/vy8G67/tEKILXiyZwh5M729n2v3hLpmxZsm6hGYivlMVilliYk4gz
MIrBktGat8w31uaGrOPld0rBV7v/UsaBD0gXugrGnQHkz58fp3mz7GeQHrryUCZ3bbxv0rv/5g39
8BpfRoslp6iZPTUi+SY54Y7cJuvOszfM5/43yZvFIvWXr4g8KtPUpToVM+jPbymB0VWUCseoVtau
SqXyciXf9SDTKXA/6aXTwyrzhboaMrcV1kn05XUVq0eFnUtsvRN3d+JWQIWxNvRlrjsqfsdRciaq
7fXssc0iCH7U2mCtUYZLR1eVhZRjGO8TPd8dJ1df7VyaNx3yqa6GRSAzPvT4La3ltT81e5Vh5CCy
dddIKOmB+jlI5Z1Vv7K9vSok41Enn90B7yuSbifCbI933ou00rG7ZjNUVQSBGxCe1ONb7x1VmvSV
L97DsV7OrvJTWKWvnCMY/EXWO6fRbTypDwG5UgBCnb1O4KGvRKvutWzp+sq3WTQ9aXLLqscILGt1
LOHGjRy0r/Ku9/UXyofcUQou9UQjsV16chTu2G7dZfACVZZ0vercQTdf+qj2OhiL6yaoLkb/MfWW
qyup15jmmrQRun940ZDg15pR9zzK1ddyWZ+U6E+n37+txRDL1fp1Nfjxq/9yd3KSk4cpZ4g9nlvH
30DJd9T5DTeEq7gJdV8u50HoaIT1/sPUzPfbiDwG96tNMe/35pYfUjNKrxUc2rnE7enaUA7Yo0bp
N+vC31zWQtaRiJCOZUtTvlzWg2qPUtckHW1tGLWmZp1GA2faT2v+RwTo/4G4rJg21ol/b0O/TV+D
z7T5jb7850/5h2lD+YOYJ3U76Apw0BSLS+pPfVmR/wCvrdi0HRmYJ/jHv/Rl/Q8wK6aB0wOqCmZ0
vst/6sv6H+x4ZZWcJSHLBZ3yn9g2/i7QB5eFGCXOEk0zFuPIj/ollajjqKXmsK76yl75FUREW50d
eznDQIUKQQyWDNREZV3NFZ7dOZZZZuazqs2XHz7I6z9vsp9isV81TITUn36VL85NOpKbmG7LYT2s
mch7DSPKlUf+1gVPkq7dVb8vdmAYN8qzrf7mofz11vj+0jYSqmEumv8yYPjxU2iBEnVhzUu37La0
jjzltKCUyrVZ/pnQ+LcrzHee+Y8rzNeX+iLo2zbslbCBtFJRZu0LWusjwF4SMjFVtbUGjilfWdXW
iN5TeYF9uqMVrwtK8n79advLSvbX34NrzyISrBjfV8IfFpyuGxu2pxzSBnV87qzis6K4V+G0KSf1
bSy/q8zXI2iziXZbGPk6o1OjQesMrvB7relFs/vEScpNLZNg1E/T1HtYaZF6x3XUMcnXnin8BPoL
Tsvq1/qkrANAJ5Bxu/GomotuwKHvtRxqr0Iu9dnxDqCmhsh0B+u1pY61kxLHmEPmmSNjPuHqEWdP
uht7hsxq9aA2LxazOQgUIzvyRnV1nHwt5J+6eij67KTxkEPj06Vt33SrTLEdSczXXRBj/+wdOF/n
WL6RtM8hatx5jk6pDyaBjhTwWDRiytdIn+tcIg2kr1O7vJ4n5q7M46GlYbwAGma++Hm3b6NsE/uE
nLVMuDlDyGEjq1TSEmBo+ttMwXvj9yU1lwNtt4KD4a+/xK97yeVa0jBaY8JWBMT3L5ft2IkiM3qF
y1YQsKArOAbx8V+8hGBEJlO8Rsbwy/ZOLUs6WJHg121fryDZ0+17++tXgNL4N5ei9sNrfHkbzSTV
thZOA2MFGpbS8lzP/jZP7sbxrQ5CV1WOs4YujoaWqi5Cq1fipoqDwsHU6aWhWLWa4iqSAs8UNgMQ
PDs7jsVJjHtpuA9bZqvYUzvkZiHTcE1kY6lhr5n5Gj2NrHnKWCGhnxYncYKKkvR3qbHLY3Wr2grx
cqJ7U4+ozwz3Sg4A5hU8/X2cxsKVKSz2w29DlZ5Kjul63+HxlZx0rE+aYW2KqL/3qxTfecjkWNDg
HsGCJDBNq+SkFq6tS0fwgwRlAwj2SI3tdoQwYkcb3WTti5fkN9TVi64Gx7Kl6bXGqkS8H+mqlfZK
ox0l2ioboMZT86ANghnPtMuK4ZB1874OuEe17qqCT1diaAB6Qjr0SKbjKpEehxiRYrSdolc29IDt
teZhjnAAML2JmgezY8yey57edd/gw+7CPt3FSBO5RmLEVhYj1tUQJ86kW4Q2qj18jj3cOEKcprVe
vLh8GH1FoMe/i+ethCuJM+o1/iYHLtQp4jemoTp8SxMLjMZHSiuoqCkuqq6NWPMstX0bh+C2UcdL
hYMNQ5/sRZh1ZK3e9woYdJwP6HV17VhjO3m6gNKhx/LBbnsv7D/4TK5MrMX+dB8GoO+U1MLwZl20
itKHBSBlUixOu2widRo5IVqHEqiiyHDmTRKSAD2j3i7FWuUQwJjH0yPlypVVyNeFjNCBg0hUJc45
yYkJAfRDddXUTzLu4UQgvshcKr3J5rbEyZ5qJSupVVHhHe87XGx0XJRbZbAdmx9Rmcm3ntxolVyE
pK6lQDdwuhnxSgGLjNmBgOhE+CjYzg2nbQxR+8guLmUabcAkkeFiKIA3Pe4sCHkaWmxIZ3MFWdGQ
vIF7Q7LxiCUWSMyqOrd8oaIUsDomVtlSEZuufS3laJ9K1kvX5U45hJ7cPLMGHyJBg624laKdFn6k
NLguBgkGNWocAglmzMNoJ2HmE+AAqmjAHoPJpS/+TpJbdKLYSczQyQxx1fsWAiGSfeUrTtnzcB3b
Ozb/qypHIm+F20AxSq1UYxIFWlHlObAK7NuJeZCBRQrOh1fkQJik0IlYwgXc66639j2PqCbMdsED
uPqK+7ErvhXirPOB1aY3++3jbCPnyDxRewXnmwEtFZJ7VH+ISYKHzUirhF8ttx8NTaZ+8Dkiy48S
c8betaVjlIaMvONVpbf5Xq6r42h2H5XRb+uWujeeiUkILHwxxkSfQ+lZcrjewMrf2Yp1J9TkiVyy
2yPmxsw9x7jaWUwezG5kStc/ZzNcKSZ8StQdMx25rCSSWpryiWzEShP7MInv1JbyjBLMqNJcSosn
Thy1n53EgzNpjbsMU0pSVzJLTXvSJ8wzYFoX7KetRy4YmmMTM5rCqZT5KfBagq44/NpqdIXf3GHa
3JQah67xBQPxme/tRhnvA8vcqtWHWapXQ5pfS3nyWqSoNG1C8rZMsKtmSFG5rLu59uxP39Qp2OSt
z2Rv9JSxXAOti02V4KtY2cV8ZMoF5VvzbEk46Gzpig9nWy2Q7vQbBcHMRmhvwPiTUG4bMwlkmXJ5
yFF1PKsvKdpsgaLH6FXY/lbK52fUyHVtnlR4dmHUHBKfwZb+0tluoGINazPJ3KmW/znpH3KJqR26
0fg0zZ9jW2xEr7zH/URcJn/UScI1jMAt+waY1wnxfqdz1Lbjx1Krj6Lqvb4n0gj1ix1EQcikpCSO
sPHcVp9iIQ/N3Tdu4K3U3tepuIlVdTOr5Gbi5IGYqdtYHzHbY3LQ9pssaQ8W5eLJAGZIKfB8QXcS
coUTKttqEQhcjM1sN2ia7a4hvr6A5r0O5Opt6oabWFOv/HbsmN2Ht6WvMy0MboYY454YX4ackJHU
zU+CbPLcTAd7zJ6m5OwzJp9Sv3SiMD/GynPcP9gRX4d8P0T3ZcA8fepeg8I8455+7WadLoGOkuzg
Vmlb/NIZHUL+YTKSK1zL23wSy3ceXksieKnE8EBpHE0HiflRlPFjPNebepa8yJBAXXFHJsD95CC8
1VpCQ+UkdY7fkR5Ckx8LCVX1uoXhNFbcCJZyqYtpYweAZ1TpXh6vSoqU+3spei+mz4CdWZCdQ2BJ
JRRS7siULELhDiY0sELbk+nPUsUNIxrojWmfYjnA6465cnxCfxb4Apj3F6O6K+rPIOLeww6p1SfR
0rpgpCAPC5P+OCOiWFWm3Tki7ZC7eAK3fbfnAnrMIv8FUtQqYkVpskelZUqC82xvNqHjF1hER1Ie
AdZRb+TTtoHCKua8hamDY7x3jODKhodHJ81WkpnqBfjImhspOuW1uqH4zq1hJGc1c1Y9e7axqGVW
TW6Te2p8htZ6KC1jK0ztocQDoNfVlmT4sfAnRuDBjjEwwCluDOPVzg8yBfNDwVSVYTE1bXiJrUs4
BFetjPm1FxOGQozWrP+Nfl2H2SqcP7lTelcKS7csGXKET71E86vo3KI9pfFO4Q3H1KSUVbIOF4vw
6JVKs1eCQ4q5UMIrgK8HHMWhweKD2bNLsP1Y5+WvtRq84QI3NK0/M/n9qD4Hg/WAwY1rWdt0gmFG
H63GqnhkuGOyDZOZODfBJu6UK/qJ8MeUrold0VargxqobxM1743UYjoKE24u2g0ZJzXPRVAd6T95
S+IWHE5UncAAbOvCvk1a+SZO4/c4ozBXOirtvTnd5/1xDl5qnlpg+djSR2u9xc9oEqema0DtiD0V
99D6ySm6KRtG2UwfqyS5mrVyO4nOE0P/2GBDn/A6QSBs4dhSPpCeOyU7p3znQZE4Q08YLaNwUau3
lqS/9DnEPEa6wXDVmTWI78rVu6cu5jjhMy4OcWdmkWfUM4Nd89zWhUNEbEVfhyPL9S2bl5WlYRpq
Qlo2DnoX0vBAU0U9OvgAXMM+FAMQQOWzZ6qoqfwhosapkTGDJq3XjhozpOzcNfkmwkFbV+rJnrCV
2zf2+NIDxC64+km2JRUYPlk/xDINuUOHCUCpzqnOk3wc2YVcJZVwhyA5MBT3VB6nEFAjGNNs7JzI
JoI+BfuAEEHGrR/huRTanazhKxLRvs4jDLXylRHXOwsr2JR+hGq+K1g9QnM6W7q+spjL8cCeq+7O
DptTGE8Dmyh8NnI3YB0wPTJeax0uQvJp96Tc9343OqxdTh/tI9NcTdoN/D7m/pcoHj+rRt7nBeGu
WveSmT1izRCMB5NtcYXH4mIYBTxnunp2DZe1XjyYxp2sFp4pl5zZLDbxzauFzNppF6NenCbGKgJc
1o4m/R7lxuJMUWIkL3l+tVp/mQF15imGeTXqT0ZTAdzkqcfzZ5pgl2f928hzcpwT3CPxZ1lkD5kS
So4e1rGDFLdw8Rib25zyg3stMY+KWm59ffD8Knj99VnqL9OM7yfCH45SX9QFeLGzYrccpXpPBSsW
e/qJpiBwow5F79ta/z+eDr+oR0MBiUMmRbCeWC4bMAM1LaO/eUtfBwzLW4L6phgyZ1Csdl9koTxp
lTTUqbbB6lDuSPq45knc8cWsVnhsqb8zbiTvN6+5fExfxRHDko3F/gk56Ws5YpMaIU9+tqx9bm0j
kzA6qYCmfS65ZlK+wbnnIp8eqhgsf5U6nX789S/wdwd7hBldLIFpQafaz3pUB//FjpktAxe4V9rX
sf8vfj58Gyh3tBWSxv4iBaM093MTIv4oc7JulHClNZtfv4O/U9Tga1A0vrRlI639/A5is7QlLRRg
zru3UL4aaCumOiQm9/nr1/nr1QFLisJFIm6MvHRt+T1+kLFiIdWNZqNPTM19xUZ4tg4E138jD/7N
bcWrsClGJ7UZFOpfvo/JUuvZVqphDUFzI7tAoMdNtE4fNK/eKPHmd7S+v4whUCL5bjTS9HCbZOAg
P7+rjk67ua17sEPu6GTbFdnmvbPwFjW34IWNW3VBLaoPuErP0t2vP9HvsMgfL36oJ9xqYCSJAKNb
L97mHz/SShuHoRLZ8uKKZ26bNS004yr2uvvuqGxpvt4pm9FFcRtcKpnu1d8tKupy9f3lFyBBiI+V
kzcX0M+/QJy3qtza2PY0OzyWNsmEIeuRR/yE60g5+LXqzYHkUhbtZazUorXPXYSZhZxLJcUuGzO3
zLQXPUxBhWKmy6GURM3APm6dhkdhsMMGaEIL0RCfiozWKkU8DA36xmBV73oj0RGNsmnW6J1GGj7U
2XwYzfCQQvr5D69ePmpYCqC2aEfFuft1JBN1AS1QLddVnkFQBl8fJY6u/UYl/KqrLy+yXLwKswd9
sXX//HEyYK7GMM1Baynxvk/zJSuZTKdsuglhk1Ng1WNq+fU1pHy/v798hz+96BcftiY0yuyklHcG
/FckzbEchJcbJtUfhaNgAp4gEsua4fiNum2womTjQ1EkG3/hh7bYpMt0nUP2JovBuWVuVkFLrkPd
GVm/T0NwyKq9Hagwma12mzcn3iMZPwLJCuCmlpNDAnSbLSlMLbXtPF07p/5bmF/L4Ueb7EcQxJQN
8TVjk7Vu5+TOxP+MrWcaPghskDcKzW0kXjEVZfIzJi1vKD/VQr6JCuAHA9arkUh8WF+NM119tr2k
22BPITo/6mxb4qK+CaqSN/I/5J3HkuRWEmV/aECDFtsIAKFl6tzAUkJrja+fg2JPs5jFqTSue9M0
VjUTGQjgPX/u956bhrewsrEf+tT2AUpn1R38gqSE9ajxVAenSZsz4AbcMqi0h+bZF9687lC2r6FJ
C9EtohxT32Mq3yiz8JFyhJnnUSfrYahL0hzmPkayqDzAxi0NADzvSaS5FKrSoC2CVD974ujkZnuI
J5LpyAF3Ug1RN4SfTBccqYruusag7aFvAtgRutk5siVcOBo9FqVOjlYc0aZpJ7sammlBGYfCrqc9
ntPuysrosyynlVBY8MSVb2aVX5f1L8+s8WX7GHxFDoyWZ9bUdnO7zxhOofHdzPXH6/Wbh9T40njW
Kz+cJT79MtoLN3OiLrrNI45K+1jMHNZv1/Vf3Rzzq6gYuCpMkdSjrxeMhMbQ1J4L1k6+OJAC5sIr
YLFitjW6oHjWmv3u1d+8//90L8mHB7AyDyH1r8OtqE+IbWpYz4v+oQn2KS0rCT/x79/4f7oINhiN
MYSFVUb+sg8XTU2PVQnR/JkjcGU+H3EJtfzdgjkzZL7uDez2ELjIWp53qS/rCjl6UWtVjJTGIpBw
IgIF6j3N46xfr40KD7m4VKfOWObZRoT/rA/HCvm0BX82GtFJDH4Dzeqk1f3GylkBSkNfG9qHjJN1
BHcVVWSHh/WhTpO3rtCfW9V/Kobgym4MywKEVaGDZcmEj0rejOXN72/h1zHI/MwbMEZQNDIPhhvx
93V6SKTW1HzsX+TzLSv1GkC4Fqoj3QvWgLWnCt8s0v98K/+63vz7/FQ6pRBGGr0XcOzW5q5KRvod
sfPjI/0vCAGw0/709f1C6bwhlQgk3TfcpB8/5D86gDk6BSsZRTEDV82YU4v/owOQwTowz//b9J8o
NXZr/hQVgMbL9Nf0H/acMTuzYNSpOieTf0FLoqD68jpxuKLaw+xFl5KAlq9rQ0yH3ScuA8ax55CY
0Q03Es1xl46WvpOzlb6Vt5pvRwohQk7K9mgThABgSDaV42g+wmXrRCyLUbVIC9o5kJ99ETVumR17
1P2p+Kwl6ZLAGEdBoG7HukRXksagdt8V+XZo6uwHsFwbHsKW42pUINYV7EeVOIZAtmtmTw51zeox
iQnKCDTo/c2S+GCa8+cc443f3w7eYR7Hpv7FhBaEcDuasILcleY9/+bJR7buWiSa5Wpku0xCtLxW
8+e2fJzUFWPnOrl6uQsTaNHtJPVUFfSkzVs1Oifdh5nta2IHIQz02+qhYaCkCotSffDaQynteuPe
sKK9SlVJ9wj1Lv0SXOAS1EqUrsGbfmulu5TYiCa/JyR0EXhOo7oGhrCOPqJ8MUbHlEBMuPLgiuJH
qL630hm9F8w69SwBpYC0/x4N8TlPd5UsbJP4kObtIZwDYQL5JUuZVKcyUtH4UhWODjm0u6WbzlF5
0YMUjL30PZ8oNAQ7vUPymtV20KCsJtdZXQ/JgSY5I0Wy66wPI1DuoyNDQvS7WysVsLIPL37audqz
PyOoWIP6BhGzK6FBsIxbYen771ox8LPHOww3wcjoedj3gEKLkBy7urBhtaFUzoC45aTG57YeHQnu
LM+ULUW8mLZtcFTNN+Y5MSNY882bbkiOkAbMLud2fFBoVwHx1zQXx3lHmrLYCmtf85w+xDBYu3Xx
XFvhQ6ZPL8ZQroNkzbz1JlnT1UInylMIP1XR7xRz5eGFkZzE+mz8azDuerLQqqWgXVsEt+BufPwD
IrkJgAg97IzZ2hf3IRK+tKVCusgQQKydBZapzBY9zrlkWBneFfH+WMzTaeipc8IL49me7CsvW9dy
s/Asu4gchmA+/EGmJlQW5slQFrQVpw95fFOwsnUfwd4Qd36zQwRPaIUpr0vysTielB4i17s825FI
1qWnEv11huLZIdoOJGqjXIOLcOvdtZrLe4ASt2kX5YN4rCtwE7hAtp5y0Ed0hsvhbTxqj3AdLuox
Mfbei36A1x0/dG77qT36r7Or/KH0ltVBWk7RmgQTYUvURJ0tgpItbmkeu+wkWnZd7Xqm7D5WlOVI
XEyMLQ7ud/42ao+ptBSMeyI49DvoXhWxIjTAWSiYCsbGU1qPmDQihyCcAkQiOUjZWlypB1BBw5OY
2OaVv+SXKw7i1XjiFpgkWWMwiOzsMThUK/WtfPU/hX6LrWvcqMfhrb/Ek61btkgKEYoH5Ta/xJgA
WQu2xPpk/RZJI+rIs3Ebf5LQJ7jtur8ke3ErXsKXxsV4Ft9Pp3obH8EnXC0glvjjNBqjNgueB+Vl
S0K28q4/A8RG56Q/z2HPgqPjM7vT/GvRLoPA4Y1jjTAhZ/g7psc+fkfDLln9xlPpnYFumZaNficj
5kVc+dVOAs9pLFpk/JGvLCx8WMRekE4nIHde5QMDo2PiRCuyflPgHxXZNC3eP5t+D8B3IO5YCKzW
GV8H4Sqb4C7mWceUL4ozQJxnsVtvwq2/Dt5nvZZTXtLnXF244WJcavYlkHYEHQcL6TG+Zk+DDYBi
wZgx2vQONf3ztMgPCwyx/EHtyNfuidlAtI9f5kCCxA5Oi9fJNU7ZxlwR0oE+k3ycpXHDPAF6yDbb
TPvhBgjUhgsUNp6uJecfd9o34eJRS5Y+ABNsn1g87/LnRbguXwp54T2jeeKH73UyKgjeMdxkYw9v
+grdQLlAVyNWi+FNa5bxKw1axsJkMFd3dnawbuUD24f1ZjFYrpb1ani4ahwJ+EZ3mhvta29HG7/e
eRgZl9aWZLtqYXymZ8kZA9Jj1nvQpznBiumy4D1yWzS9cwA84mFvMbrGnXBQenux9GGbIe55sQ5I
JThV1bflTVw6a3k9ocFaTg4jJsd6Qv0RbMcNh9kX4/CG34NMkX2wZuHwrtqTsfFP5H9d2MpYivU3
S3U9cieJr18Jd8HLAOCd0M5FUC3YcRdkZLrjn423/4WSy7C+KbmouL4puH78iP8KLw2aK6hdqbdU
TeVw9596S/pDIXaDniGK9ZlwTnn1/3z96C4t3PYETM+GAKDoP1de/AHJd/RlDfRW/Lx/UXmBZv+1
8jJ1cFkK/4te1Jz//qfqWwkEozeKeliSOPauaYFt1RZs0+oGqtwORRAUuRRydVbfBtK5IV2yjHU7
TG4mlSnNxLxuilypJf6yfi3Lm1bD40fOuw+EO2MX6hJvBYpqU6FaL6ER1gagDNTrsoILMoQaRIQ5
QaGVjblwYdUMpP1zVD+aan3WrFUysF3gJ7/E0LksplOBFjghTO8ywCKqwtAOrjFcjzEnfdN0E/QS
GU7ypENbEvq2qlVLqcAJyuhBIOYoB0Ubo4moC2Ux9Sl5vE8GNG2NxSPAY44R1BXifBuoa2I91gUA
xfElcDXvqdDf6/FUxxe/k+8ImncKCEJ6/jk1UGGYRxJBh1Crd7q2XtFi2U1zTmfMbNaYkzthQ55N
QyHvpwKVQmLgTi6NZSDILx3TMIMhGE3B1Rg+j/48hyMd1Gtve7+4inFy6eLxTIf8JpjTRDUMtho0
nTllNCBu1CB2tJ/zR8vqIwkmaokmWMkElCpzUinRSCU0RG1d4i5ttXHVNMbNQLgpTimnIOyU8zgg
+XZXEoIqTbAd2oYguQoc9UJXL001IaukngxitCQWpc7InE5tWK7i6GQRIygmfG9StQoqeeUxbex8
yDq++NQo4z7380MxB1uFg1vReqt4Dbjxc+KYAjZJWVej6Qi6cAV54ZZafuXIeUgpLUaG0dZZInC0
rga6dW91ROAVoiIZfEIK04lxlhOrjAllFi4+WR5jP02bzYi3UmVfL+Y5OPnlPmbBQVTf07JHXvU0
TA8Ke4vBr5gWvaPIBSYy9B0FUkLrWhfNCy5KW81zBCmVM1EhA763Sx39rZedK9buqNEPYCWXGNIO
eBN2QacThBo4WUlXOr8vO9066A2lgNmz8Eq46XK+/SGSCVw0y/s2ZzaV8WDVvoyCf/yULOR+Ft2+
NjWvs4RPADQlcOFJBEbfGNvWGBZV612lqUD6phz7AUp/Y0HsgqWQqfoGc8TBNMJVzf8xSyQ7qMLd
RLe4iQLb4BlTGgEKIy+p3GIgM6koorZ3+6zE8v9eFkhCkFS+I3thEDmkq6mcy7dkxWLx0gOk1qiA
hXmb50yeS4Ot6LeJNtpGKjCDCmwtVTdWmr/XOPJbKkuz6JjCjh+N1L7pSvpeRgBuzSn/lMarbG2w
iV0qPSWKjLpRlh5bENiJoe3G4s4QnyLx3FrmSyWfRr5PXfzo0mIVkpDN3brxRflF5SqkVbpik97w
tqL5UqbTKJbWuorW0ujZrVrTLePMYmHWz1PfBHG5iCE0ZGTELzoTJHnfc+hRh7UpkuXVU+GWy7ZV
fPRPiYOrDmEixzY1U49xHu00iVApzTsU9OrLwJhj6+trb6XLdOIeaJWjq4mM/YXaqzWPMd2sJnlA
5Aa/if5/YR5AOyy9ajgKffVYe+FtAluKiNwQZaOxJh4StlvdBYe6p66WDOiwjXcsWzrTAGWVXLVr
io1kjDjKDhtDS1/8uDgrvraPQPgilhq8OwntcKppp6rpniSUVTUKq3FmqY2YM1FeaSiwKpRYCoos
E2WWwmAqHdwGhu1CRbkVVaW4SNBy8Wjfpj7CtxiVVwOyDYRAeVEbE82YbCeef+u325yyDfXKMUct
lvyQjZX1IcLd6skxUedP+iwvgwi37NGbhejOoihDphvDA4Snhi5tQJ9m22aFB75wo/BjZiPGVE1G
G7oZwX0jxMEemZsZ0aafdW/zgl4Cb9ewLiKL04kXTMqjhTOiLfYNyVFTxZknBXKgG2/QJ10F9VeL
2q6cZXcj+ruu7B80z7XQJMutsixQi3QXcYo3E1KT1KKvYIGqRdYXIe9DgrtqkPvpGOYn5H9qf6PO
akBx1gWWLcWhDpSEZWkllLgRkQ8yNSFu8DafVYUEJUmcm9I5DQxUpLyPECAGbEfEi1JyD7cN0lro
hzAQqCkRLkomAwKEjEYSXUWEjeBKkESulYDMzY0m85SPTocQcqr5cqlBxXDjdW//M40xw6Be+o1D
pvlA7fJdmTb/jP/2xSjOaD7JBluOSgP0v3Wa/IdElxyHC60uhSkyf/NXnUaYjPEjmobC6a/mmKxo
BhF4Kj9OmVGn/6JEU7SvDVKaYwy2ZnuEpsj8cl/GAwbwhqzQwmmZwkNscatSCl3DBs1BF+wavzo2
Rfrq97Q7+sp3dPNiRa+lcpu0lwZdDpzsdHjz1U+rIbkG338BGiXpV1kqXHxJW6Le32ckpEs6Jxof
+HVgIUyDMa01hz7E86b5z5nXnUQ6YCJ6HtAqT3FofNY+iMQkxtGe993SUJtdjCy26emdUBF50yoh
a6QfXnRyU1tZQe3tn+u+g0fg63vkGkxu9GXX6cTn9MS1+5um7q5Dn720KKKoF/ybtnsV/Y+6Qbw7
GsVag3pRmN6nWfM2wM/xyXiNN20MBEbgYNoofFgz412ro52nCLQ/EiepLxDY9lAxN2ZFQyUM6bhI
FftyaI4f/Ri85frcc/fFi9CEj1U6Uh5q/knLqmWeljcT/zRqNsqpIUkq7YrHSpao35BRBt2zl99S
0eTKTvWJHu3PkO1iRlJqaV5JIWYz0u7KiNUVsP0SmgCzQCvawAjYio1J0r2m3Dd1vJUHDCKDaNC2
8XxETIK2TYAjK369aaUIxX937IL8hfGfHXTqtmW8LLRQ5cbbmIAHMbyJp2Kd8E2W1bqTlH2EcrVs
AVLWr4QxOb7ZbqmVVi2dRC1JjnC2NgrMUUso9nhEy4WJ8JsQCSB5dlV2EjJoSsImshWveW0nUPPp
lCzEbpenz6lau6mpPcTpM7mYyyR7Q2HJbDKkySm2dt52Kx3co9Vke1XMPjtQMwlVVUMENFq0/mjp
A/wSSEO4EvB4b1REmP4E7Vb7LGDBDpq4l2d4E+fdPNzPiQ25j/nJuG0qgLONxhT+UoiAOpUarwEM
O+FZB/IkoPlshXcjVNd9cmnNi5iajijzw8d+WvYTkb/lTkpodUCv7ssIRVUaaDAetXM9NPYgtiuV
g3irF5tIkm4hsqxEwdv7CfTV/s1CaCnJNxEYIFEHRwCFv7EcidW6K2FeGrqdJj0sPzKBBf2KDGkz
0pBj6tsQICJg5xgsyov8VGDdhTulVk470Y4ew/Qhp2Oi7AOmYJoIF7zH5oQ6RQYVoKZnmfDjbNPX
R/hFDaMYSTwr1jUvwMFwz3P2I3m2AYg0DsXMCfrqGorprLJGLTTbl4CKRKdOno7NTMsVTKepp4di
alwy2PbIDBClk2lVouUlY3tZjg9hITs+dJCqb1amdJRplsLjXSpTcMQdL5d2b7rTc8D0Pp4VDd1w
3xvJnTHo9wRLYTnponVYlIs4M5jlFxiXOuuQjrbf0XYKs5VFsG4Y6Xy7FwCMuEwSWKQEZ3GGZDdM
yVb1aKEnDZJmdPClJp/TgmUnUYgQiS7AUe5TUdbdTpamhU+NRZjkURr9M8cb3MbhiTJvRaQkRDCf
/d3I1xOywCCjhhH9kwQcS/Nztwi0q2EEzqhTu4B6HzK07fVQOpGnbjL5oQoRrjeDU+B1+V/Zahn/
sCX9bqut2o/q91vtnz/jz63W/MOQyD1C+GWgLWJ3YxP+syVizilxsxWViSqTJxI6/tpq9T8gD/J3
SEdkk62Q/+j/7bf6HwruQbDiGkUB5tZ/FRP3Y9b0t2m8ReMFIyyoRUNF+MOFfu6IeB5uWasivaWT
3zUaFstp0njFVGUjhKBfOyTf9OGfojG/QSFPyIH0GIbeOuylNZ+XU2/5pDbKPkuzIx7LCN+8tSZL
4FXs6pgEjQoKiXQr0vKHnPzQlogzq4r8sjG1W871JEGvmo5ons4/ehxWY0w3Pu9FlwQnbOpb3DgL
qc1JUsC/H3rLgNSPenqW9Oo2lFI7icW3ePJPyMQQROs7sRk/ioTUnKI9mQkENIQrdAVHdrQSwe4g
BGySTYWUmoI1ytGIPmXixmh6G7vTpe9KQHzxs5zK63TuadCUV0YP49W8vnqXDL6VUoF0sISdiUMt
y/OnUivfTOmuxBgUl9/lYv6igMOfzreiq3gAVbpVv/iE1TJNVQN09tzqpYvrqrOslJM/CjjUVa8/
PcfnP7/0n73APzRmX54FhSgTclz40tEVfJ2FC3UYiGNM/LmjbvPXkTZ3vVhY7m1C0tJCfs/oFS9V
l94sqQbfJmais+NZ++X6QHkpPSURPz7vw8/PYkLUhZAoXF/sZNQZzN4F6AQ+TG1RiJdi4uJXWGRM
XkQD30KxjGbufRhv9JqTn9q9yBEhg83nBK2mxK/YTpeCVsei0WVSLgTpJoEZK2gqtifBZLCiTfDf
WmNZDso+kaLbQK8fE1PZkWjyjkjvOGIgq4bynPY1RrLINn3i3JlY6cj422Dct3ntiMNTl0rrIBIP
WRpvZI++upXKl6RuV2zw73WOwqc3d1OvEHle29mAvLTBsBCIqykGED4F2WWoixuDJA2TfHqpEpjJ
1GutCbbhUK78UlgBmyBiBUP2oDPagnUo+0tAUqtWzG7F2logA9kquBDVXjs0gHdB860jyod0n86G
jkFxulr48Dw0WD0PDmZJaD9uirI7wx0bT9kGN9pZSZODha5SELqVaeq7WAncVInWWH0pwWiVcavU
GrVx+97X/WuJMzSHNCFIhdto2HDC8D0JpRvIX64wJ8uDGa+y5tBFT10tOoY/U4q1dUbroGYQ0SjW
IoyfUvh0em+wjSK4zSZIVghGIo7hRcoHTSX9jabqQmF4aXn9WcX3Ipn6vtX9p0Sz1rElX/KC/4iB
qSFdJeq51nSI+nbaIXJydPS9PBtV1yIw+5GQsDxsl7FoInAyHatWQYPdWb60EGhKWJH+GAZYllMq
bigN3VYPYo7HU/hY1+2TOFWfwZicZFTRS2/QFDuWvFdFm1O4C2NjCAM9SNqLYqV8yqO100d/52fx
RhCiT7NU7zBC7tuwvMunbtMJwVsUSVh3huIRavZb6EFy0bt9hZVaZAqu9dpCTMwjaZV7GYrU799z
4xfNC4Aa8qIx/8zqRzarv79nKE4iQTNJJ6shgET1Zy/f0gO69/3iik1gHQqsZpFX7sJkAiDi7WSG
2iJx82ryboW9XQ7pPrOCjVHzR/yrNru3OBoNknBR0xyu1brrfQIX86PaqQcNEl5I60CU+lNlAnIx
PZ47axvn9Wvd4pkJw7tONM8+boUsosrBZ6hAean6YllOR5PohAwYt4lor/PuZR1fI+eWcBw4b0mg
s4dbFc+G2gmrLPDYSYBHMcFTjXChJsDCNdxpEc5jzd+YJDGYUbzqMd2rZuwo2GGrpl7nRmgX4bgI
kActOBa/RRmHLpYEm67XEugwxTODdmYAv/8ifhGCsL4rnIBZanV0t0iq//5FFCgmjTJHAmXd+Fdx
5a1Y422N6NVlb+uulixy17e9f6tA4qK6itKFfEYIy1+ptXgjDTqRNSZI+UpQayG5v/9UX2cs84fS
dfrmBsYBJDdfPhSUybJUPNpmQzusKr4WHfdnHZeL31/mF7n2j+tQBlG0MIDCQ/P3m9co5HXgUZ03
R3EpOt72JLmzUhvryTPDRGtVuut+nb56H7+/8A/3/ddtinnUfy/85fURDX0oQKgjXNt4K8UmRmlj
rZoVLu1vPuI/3smfLvRFKzZJcL2gfsEh9KA9J1cDgUrS2r//OF/7LfNt5ObR8IG5TVPoy6eJRiPP
hoavy0Ck2kGzTIxv6Bv0lfgqfr5jmiiaAGctDWMHbvSvhYVvcH7mjtF6YDtOcmEutxypGFxdXWYm
gxOhjI4Wi7spAsQkO+1lHFYaPPa4mxEVpG7J6V6IyDYZiHdDINBDSe2E+kNliJxM/hG54LpCImyo
wrruJFfr1E/F70+FnD6pZN5o8r2VPpb+bWZOq0q5j/taYSOb7CYdjnoBLrdJV0kxkJs9UJzqWykp
wRbLABob+hMrz5Iuue/vKkl1R1pKlJTLPm7uha5eyjos+TknQi5YptLJ8YeQlo0Mw2560rv8kDbS
RZOm84ghGtSI/oiUqdGxiIOnIB1NYGgoxy+mWdy39bRq4RVI9JIVtD3oHOKODcwYVhIjk1jFgW2a
tqR0bke/tUF3P3PvJdbrobKzQFnpqB3JjXzIW5SnUfki5gie4BNoJ384E+67rnBYWUCour5zR7E/
YHcf0gZp/0fOWq5RCiONP8SJtZPHji4UhrlSX7D/NtlnRWhd5gU7bzwo/JhA3LXJrYwKpUfo4auI
RoZdnZFmzFk60jcjw0KBbo+vDptSPVTeXU8FJVCva92Mq0R+Lh94JA9j8lb7j2OUboZxfJ7EN62i
oeZ1V9Xo92UdLJRKdcKofU0GoL76TYpQQJEIkK6uMZ2ESr7W6taMHmKKLzUhPQUKoSbbqqXvK+tt
bqHoNdlo9AanAE87yCCOKU9DUSHOdie93pS68uRX4iZOpYtHjINeXTP4k0m7EktlPXZEZqJ1McfC
Vvz8Teuwt1JYfHQT3gY1v8NQcBHF4SZpa0zOEQbMGR49VeUDwNbJMdUxpmDUnD5A7qFLjzREDq1i
uCOaFkCNa82T135sbSqzWXIIgDmaXhJ1Tk4VL0bSf3YVMUA3g3HiJVq11l1sPo9NuUcKJlT91ghv
PAUVdXIvMsQJG2geYrDLUmCmPpDTQ6YrQBndEFGXn5x7vV0xQEIjZB6VjOeoIVW18Pp30tFASUz9
62jUF4GZSpSnoCbzlxD4Vn9nRJz9jkT7tXR+qt4dxDuNwWg4rcMm2XRUNgEA75nhStYEtjRLIk/G
lHdKkTM9V6tFR51DWJXdeG8pDpOOoLaG6V1WHvohof/Kl8Ptlt4Kmpn4PtpYO6Ol3zYxFsVwiG8z
lXJNaByhrDt6KOIcYrhSk7Wg1hhmdWJQOV6+JcZBqcgG0dVD2QWnViTxNhJryUnHCqqZV02LTMfp
7zHdgPLpodd/pQMale0pMEpCUqGnE164Vmt1J43xR8b1wV74l17vT3G7jQg0QfmGkQV0m3Tx5WRf
R+FLqDRrJV6JyLCjmkJ9OnZaf5qgwHm1cfCKGkaC4Iidcsh4bxWhuPrSi8gZUuFMlcbPjV46EmNx
GXspbs8wLp57PXRALuGORDFVv1Tpdgw5BjDBzeHrWtjAYUYQ/ISgrPXsjjelhz3bebg5WxDagfI4
YvU2hRgMfI8ISEmeoNORpqeNKr7dZy1FayQH3qKkr0VxLG0aTHWpOlN5Ervs+oe8kd0w2CvWB/SX
poEXPRNvSok3OskJ45hcyLaf3KAVolmNWA3EhX7kLf3oFeIxDPfC9SzL7Tn2JPEIFtZ6jRMGXHqj
xiuonE+oS9FxDcE59MgwmaiDmvx9kB5zeZ1ZjI+MpR6X9tRRobGMYPcnyXSZZq5YnhK6diGD30HP
t/8nrYQwrRKTYKSGtF0ct1Z4y0yaLOMjYV9LA14BuqgBDjXuV6Ca4kuZ+3ME5KGqoRRch47DCVHs
Wj0ycASvEugbwXwLp42RI9/zB4fQHgRuE0pCOOAhQSXY81VDuK8iCbZssbTU10kydjKD5RpuVpg9
DvX0MWnjWtWltVQc2moDSnodkKcTd+pdUvsvRU9SgiccgxyauX9nBbNus7ItHTAN932YI3fojaRq
tTImbSn3BPXADDAl/yNW6odujj//UQv8T8iYFIqO33Ttuo/s/fX7zF3mWP+dkYl/cMyFgCqK2B6w
wlI5/UfLJBKsK+qGheOC7syPkPO/ZmQykw56esZc/AJY+qtxp0KeI5/EoH1HLK9Ct+ffDMrmMvrn
moofhViKZF8KebwZivKl/A2juFGUoMN0/Dy5zT65bTbSzlqqiwcifBbh8gNZ80ZZzrTOy+e42EaL
0P6OQyr9Uj1++S2+FOEltEpTE/ktGtc6aW7ixgcYzQdtFazFNXFQ35SS0tdKcv7UKo1KxFsWgcNf
yVhyZcWWoNRz8oe3ihO7ugnseNm7JLAvpgOHgdD9zhf6T646cK58bwo8gF8RjqNYWYjsuSbSX3Sh
DoOO4Gl01GVBn4A8mJI8GOOlWh23i+kCK2HRJM73v8ZX08CPT/7Tb/HlMJDqPalfEr+FipIzc+MV
jAvagN99o7+cObjBTHM5tmGCnlsEf3+sCl0eFHIH2mUWXQXrSehomnTS5qd37/znU/pzp/GfL4Ix
gv4DNoivzl6FhIRJA+W2JHNQiGBD6EyU/hz2//+Zf7xpv7wgaNHwsoKAVEnT+fsn8RLibwOfkBjw
Ro5iT2txoy+wRdr0pG3zm0P1Pz6YP1/ty4vQR0pV9wIoqBK18gbFB4+lfHteJA/4GtepzWDPHs6/
v40/ZuFf14CfLzq/LT/JGdWsLbVe56JdsgRvpm5VjPoAwUsbGSxOT1e2A4cOBqpb45uv8J8ex58v
/eXYKFV+Q2uJS8+Po7Ru1toK5+TquxY4ftl/+Bp1NAEyaM65Lf3lgcw15G7wochiGocDXCM7kBty
FONLXClY2/l8BkUN7HDicV476gQJ++aoSqiQNArXdBmQCtbTyQuJHU0wgHLCa6JHklQWFc7QChzr
7Kwc0kuHySUAFMEZdTC26sRRVbCWYoQ2pviIimZTineN6cxGMRJFnVh2rHaV1isfFKE3ciDV61th
0J/0Aim6gJy69VRsM62xzyrZaTPt7Kn1Nu1yZwqvoek2E+e/u3G6K2QdFsBzrPBsEhoqTfxalPJF
TyZB6a3KIT8EUklCTrpUeqRoClqyYHSEaisLNF4hovW9JYHqly5dn8Ggb/ZRW7oynDZTEF0JCDq5
J0tUijcZDWHLl22do6oPvycV26tnomTKHgz0mT5Vd1bkvPIT3gPuSj0cg7E5qJa/FadxxZ5DRy04
Rm2x8gFhibTFs8I7BV6OxsD/KGPxPp9d1a2EMlZbmsDd5CjfCBPxa3X+XmmoVAWdwMcqH1AJEAdf
Q3ApY+WmrAGNdrSlekLYIy18QHS1RlsVmdxngpAidQnL2LKEvRWc++HG6NYpkE6TTqGnpFCW6m3D
mSmc5jzs8diayqZT5vAdtfnMpdJRmKCLVrVJaDwz0LHa8dHDNqVBdUEWascJMsQ8ZO48rCLtpSyR
wpUEoqTrSG031oiOPyMp4hEG0yYoqlM++xLh8NRGgWYgc6aCPKLSu3Sdcmd0GGKymxoaT+h2fGOe
DvSOrPSs+9Sl94ScAA3giSUqK/J716hVbwjJW6bo/DS9tqPwSPDqUiDUslAIIQH45KdLIl7vNDGz
K32rA7Mb1eCezPjtzGovfSpQn4UnVUYqUcQmqbCtJs7OzIOFH8kI1N9z4I7cPfmlhV9ogNMGeSvs
bFoDkpbydhXENJUOo8Jb9IBKhDKPg32JuHHC933ne6SY9voNx/AD3Ro4+a35oGA9oFm/LEXoO+1n
YXbrPM7dMhmPsizem5l5iOLCDUrdtbR+Wig0yfsGxfWQ0N59VVV8zRYC02RST36RXgfz5JHjKiJV
zKpZP8EgPklekyk5YqO+lGO4LfsAk3DQnCItRvU29GuxmDUUSNMmeV8I/UnsGf6ng5PL0SG35nB1
GZdD4lqlv/ph9FQiN5nOcd0gQmRu0F7aadppgwuAPzTgzZHMMBO1jCdfBYYdrEjfXHC3S/NOF17x
nRPcrSGyexiGGy4X6MU+i3SGMsI2zJHNCd/5+uc58C872Zx3h/VQUujZz0XYT8s8Yeh6AR4CL4iO
uDjydCYQWo1O3HwIDA0AkLCXWnFZqReo/Z38yb1nRNHfICrHe2dmwqLp1T3hOK0E20tN4DO0dIkY
bQkq32DWKneR1q/y9pElxhZK4XFIktwugXXVLT2fRlC3UpjTA1kxaQvyjRTfTGV6VcXh9f+Sdx67
keN7ln6VwaybF/Rm0Zsgw4cU8m5DyCW99/8nm/282HysutUtRepKXehdD1CoTSaSwQianznnO1Hx
qPr5pWb3B3keubREo2JV7MNDNzfEBNFN0BTLGMWTLi3btHbH/F1tAzYHRJ1o+GdMY2WP2S7TLmVN
2ZcE60YrERYrjQXTMAUohrXgVjLEuo3a594M9lb7SBDuvh9u0ulxxOdB3AJtodj6CJUSgeKk0p60
rISUl3sDwHPbEVfM4NdlBQxFXOnTRV04674noqYADRmj0U6qHwqCrwrjj7/Z6ftxwLlsGPxmegwL
aySG+eX7l78y1y+nL38aDMQFqATwf58WhOzNuwIVqYuBgvHfLujm1Ymr8kKb2hceB1etJbPa2mdY
xXAoTHLvff8RvirGLYuV8SwVnDulz9elptvDZKsFJq1RXVuNxdAPhRMozFz8MznzX1ZzXx0Khq0J
/RVq9m+qwCgriAZQut61FZ7+dBzct6hvxixjmmWvvz+v3/fuRApSiUABnxnN2ml9GkZK56QKfj+t
GHdGVuycyfBSHmAZIvaClI+xQcKVY3ZYNsGT4fz6/vjztXHyy346/Mm1M2WWOigThy8FDK0XpdyV
erqv86sapf/3h1K/qONobFSDLo0lgGHOV9mHZ4uc0GYFEoPHJkQt98fVtLfZ2bSbeLxrYZZKc6Ux
lMuhHFYt41NWlgozMc3eTRka9D4en0iRw/dfXdtlty6Q14/YbXthPpRmhK6QiatZvonUvhRg5nCS
jIfvz+H3hcz8c304h5PnY6RGeewj4GNJ3u4jR16OTJmSiZ+rHZbGaF6hXN3JVbfuCcz+4dhf3Occ
ey5M2W4QP3ryWyHaEXky8v0Nu97TVn/SLCJ31kmQiecpP5T8X3ROnw43/5wffi7HRI2XVhyOup+U
6H3eY//rfrgovjynWX1LYAHIjFMOSF1LZuT7fJ9Zcj2Lc4r377807Yua3qIh+48DnNT0QzEGajb/
YFIOxfeQkFM4ZfWTFnT4AKS3QJ+OrZOvkRNuYMz5y8QsKPbmSJ+e7TMLPoosdnBHxEtsIWi0qJbD
Mr2QreqsoyVQrfC5iZD5YVXSCnR5XLrkOFtGfqEyxf7+bL7qUD6dzUnrx6fuMA2wL0CSvCyu8lW/
AeO7qnfQin/4Zb5+Mn345k46PiNW7UAOOVZLMm1z1bhEGrvj1czol9vFT93XH7/06ZOIV4wzC7F1
dNknP1TWhY0yaXo7y1K83Olwb43TSgnviuCQBGct1XxWCvwK9lbK9buM9MMglS8T/y3sJLfNw/sS
i63v4z0qSDA1IAGaPEIb/WokHCV/CxtxIyfZdQUsMutAfFd8Z4hAm1FxJ5PCn0hAtKfAu8PliLXH
z/y15HN7qc+BvM4JHw97hzl+8hy0+hWj6WNDpnVOc0grWj5FA+otUzqoQX+ZA48uZRJxdaV8iQMM
0yHcFAeGGRRSOjxpB3/1ELCvyVhiVHqa0Uc0GahdmAUtUy7spK8RBO8iz394iHzxcuNFbmiUeDgd
9dNnSJHg8Inm5U9Svjo5HSpFbb2p8+SH9/VXDw+dlb+KnAyb5R+Ylw8PD0nTVdTLJkumpsPZgWA4
YXKdWsvvb4gvDwNCA3ggk0nFOnkkKkE8NtmgEcSm7qAgRX7rCfYA3x/ky++MctdQZcZUWE0/PwhZ
yPq+lXFlskDqpNcejZ9OuruGCvb7A1Fjf/E6ZvqHDhK9BHy2kzKniBLG+mh+wWOFTBks0s50QMTc
DCFcaS1/VvLLBvGi0DxgdoCusztZh+seVumyU5LLWBohPDX0eVnumVm1oYv+lcB7xqrQkJeM46mi
4Qh6B7M/W6LJ9lRpetGAWuUBlzs+vgnRy/wiTXOXdPZl1tSzd3Kpd2c1su2e/JSK3PIXLdc8019q
wxuZmIt+VpSzVSrYFeBIKJ19b7znEZANBe0HbMchHxfdqKzwMDwl6mstNLfCLeoPhBnJyaqf6nON
YFoLJ1I1vBdI8PP0YmRxHEv9hdE7XiWCHVuRjcKcQ4l7V9TAnhGhlwYr8rD0kgLfK2kaKbsVBotb
NKFre1A9yaAJd+and2e2ELbEAeCwX2mrKJG2VXI2M7VqJV6VQUbDpUNjtYNyKUwMdSZxuZod3Tum
1C0MXaCOjrtnO5TcieRLDSVdLdNdBNp0b9gjORcWy5jmwvb1oxkqmymfKd/+c40AQaTRLksg/4TK
qwkJFZAE9H7wIRiDCYwEIXJlxU+OPi54yR9q2V76cn5dxeW54Qcvsh/R/IwXISGEWeq/yT5FvjGA
2iC9NUTZZxcRX+V0r0/ipZyUM6PsF1H+ZkOVVdVuMcUk8pq4OZzbLArdoRseWsl6EvldrplHJ7xx
kM1EtXrfjek6E9YqHJ5ytXa7ebyiNJ5cXkokF0GmXTnYt3rncqygHjTpWsUbo/DNJ7W1dhQYCp0V
cHWqsodtkm/GBIiAWSUkhTIUS62PNs5UvKgi34sq8lIA2nr4VE/Yz+R8k5bWQgbnKmnaOUXBNVjj
heTf2+Rr21qy8CNwTiRgxhnCkSTzRlvammxp41GcKdIvdJvAnYsVytlKhgSSXCj0zkPJLrcBGDAO
BsUl1OFCiy47p1/243PaaPdSn+1Rxh75FZeMkm6LgOvH1PYw/Ta4Ny58xSBf79ac9aAOR5Pr27iM
LiwFXYNcr2U9P8dSw32Dkp/eaSUM2ytAIOc5m/tUY8emWpsiFQ+qHz4yrTk3NFILI6PcErp8AY9l
AWemdH3NfMkl9aiJbTTp+w6qilXfN1l+byYdW2cIbtlIDda0G99pPdPozmMH1IXNkNK5n3LsAIpP
/BuB0OT4Aev2dHUKF3RMixiuRY3zxJ+1KSO2nZqbuUJEHMP5xREb68FDBzesZfqYVuUyV+lbmxSl
v8VfSttV7Sub2iRtzJGwdif7LPfdyXF2mtmjSCFsND7jae+pxD/YlD7KEK+NsrzvMaiYWgOP/WDD
KGP+p752fo0XkqTd1mJ0WoJhtnq28W1wk3WWttTTZ2tyNpFhvWmNc+knA69o/cUIrwe1L9wWB3kZ
ijtnInLUOsZYQAKHuErDawcGsXFw5gT1unFChkmMEmomU7HkmgYG1eqyJpkbr6EX6bcTjkUCrb2Y
K7kV6UWhaEeNDYuCxiSs24OZxEDHLjXCjAU7YAXPt5ADL+1kr055gOixJ+Dg+uNb3r45SrGy4wl7
d3Mog/ZYReGyJ0kdZpmBlJzhTTPJu8m6y2YjSEu49K3prHoh4RFu3JpwD6YXgIahcxOkGXfcU2h/
LUF0+nNP1GcW9+tWLu+sAdxvDkOZvG4CKERXLvsCn+csGayGzdDlh2kOlcvfiGZ36zY+olbazQ4i
iWlcViNUKVFWxyyR4m6nAxbo36XY9kaQJYkvoU4ozkubWoVw+M5/oRhb2C3DxLgyzurcPNcy7S3o
TNmFh01irGogVm/OETAHCzzre1lieEfO976Juke/tD1f5Bu7r9BPGbsoUdzBuRHyHUF3Pq5SjE9V
7OzQyGz7IV038q0ZJ1ujNp5y9u5OxxxpSNCgW8yNJ6fadKZ28/279quFBgubf5oPZUTWn9/qmhOQ
LSAob+OtfgkohpkmUAZzDeZkr2oL7Zwgk4P8igsKCQ+LzX/u+v5nL8AlrAFs0mbx3oev23tun/8X
+pSIYfdz9v7v//t6enuLu/pfu0Q//Tv/9ImyA9ctxJVoU4HjApv8sAOnvsM5SpM4zw7mqKu/duDm
P3SYazLW0rkvgrP6nztwE+qabrIcn5c5Dp3F39mBf9Gnku0mI/+0VYu50EkzLMtTITcNi4QEdgGC
DIEd+8M3dPFnp/NxUfnVdARHBEhcmdEr/32+Hqm1Bk3tOIKKMMOM3wz72ta3o3ITtvsqP+KcWfz3
Djif8ocSHTtOM5XzbqQVphskF6ReLioVNdTGUjdmeAX8+ocjflVIfzzFk1suIUePJ+W8jQFeBZY9
JJaHhZFj3X1/ZvM48rSV/Hic+XN8OLNpUOs5OoukMryPedYfNZYZlQgRP9ZLIwePNP50ar/rq5nH
MNWacd4EzTqnDY/IestIOg2K+XXr1dt8FSwXeC+W9ea1WemePgsklnO2XfDTcFb96myBCcrw/TBN
GyeN8yAqNY8tgsGmnfxr3IoNCUWYiRayl3g/S7q/vEw/HG3+NB++20DkUShsjgZgb5vsIrQBJtoA
Y/v9T/jF/WbJHw5zcjeMXTMWfc9hrEkicWUXSfJ/93s7uf5TQ63q1OEQ6tp5JaJvh4lsQaUYuLUL
EvGH2/t3DTkXiMITRIPRPDerJxdlNLQoSmRMpPF2rz9lUH23yaZy+03lrcer+hciu8dk9ZPGAin8
6eUBFBamEfIi5P+4A09uOpAUjkBeB5LW98nXtuXIy5v0Ue2wTQQNGuYQJ3VL2hfrNcwOZaqw+Otz
8jumK5bl1bEbq7nI1GUMJoXp5ROPQI5mbPGaP1etVi+quuJ9PUoyqSX5RZeSqScSoSKjK3CvsQwt
pkF3dYOJxmh2F1Wtx2vbr6k56pg+wjTfJkU6IsF8GuwAC1JyrVblWprf+4LYHIYi5Pp5VhS/1Voi
w8qQjHWVBW/kbahukVj+MbOEvI2GbqOT4yZye53m5aZurKNqcRgK60sjMWlT7PgoWAJ1VI+Wk24C
IW8MWxwMrfOUsjkLi4LIEOnXICLT9Tur2xeRpbtkLqRbIqpZCzuhDE9yHPbxmBJSDqRP+E6B6ccM
Xa0uk+s4toplqdSXXWICr7PBE7UZ6SoRiR/s7tOeqBmSO4xA3KnJ8BZFI6KJJv7V2y3LKTJPWnm4
qUdqZ63kr+bsiauUbgsvszdIU36jJshJU7vVl0mW7YgLe2p8+1iF5SHVGT/29KqNpr6E5XTEtPtU
qZO1M1tQs3lV3TpTSrfYzIJZUVq7MTaldWNEB80clnVhAr9mhEKGoxbQZk8xvY/Sp7bbswk24uHO
JreFKZVyDIV0Fak80JzkAh+9G48quzFRnMWC0i4qQ3WjqOR1ZFq0CZPoIsSWlfYEJndau5r8mtlZ
l7t+AlogTFqozEkHGB0yclnVPL506Qb1HK01smQ3I6gZDo9TFPGjqbfFLqnbaNdr9kgEc8qET5Kr
I+Z3TizAfdeI6nHyyZCxndCVBpOzF8B+4cuPLRgSc3o0p+a6zZu9ZY41IxSEv7KkLtshvPQj9uU9
cblOlF8HSTK5+ZRzEdLSTpF1l5YaH07Aj4/BgGI5HRIQS2SYDL21SGRxnYz9bUm3pICBqGqphKMi
rvCvX8S2tqav461ne6ZtLvtAnJmptZoTfgY4D8uooh0JaJFlZT2jetvY3Il0PDB1oLxv5qxoMKC1
8PQyxNUmRLUsO7nCLaQOXmEEYCED4m4UVpRtalmepcT3nTOVS7VCTaul/Vur5QQq15e5XRNXbRwH
pX+Uzfq5G6fruGgv6vlqT0lWskiZWilOSt+sEy4PcqtwfVEfOhH8MpQ+25ayc2cJ5703pE1lp+sh
ID4Fr+s5pJhtSCx1xH1gDBWQmOLcKTtmC6bjtgopSzaosrIZ36Ngyl2JBdtOcqSN7dSMLmAQgmXz
XbvT73BwsM+RUU/HoyaTXC1MDzPpmeiC6zBrbvwBLGaJNIAUuV0XSqtgAltRjPWqn4ceiu+cl44V
7rKU/X6U6NqyqKaNEjbHHkvSoiiNFxv4rEzjVLfcMZPEs0k2NGZIQ3gWo8Rtx+AaBIG8GQaf5AHx
q4/iu6ZBzeCbgiuBW4gxdrtU4Z0prX+QzP7JodyoVZpixWRcYUoIArKOx6A+AO2MsQlXd2kNjXKy
0l9BPx6Ia+4WPHOgDoTqoak6UJ8F4xYLH2LH7Y+WQHto8h6cVAKnyxhusoF4oyRhfELwx1WZq2eB
HYYrq4hvk6o5j308gpOK819LMz7XLOHJTOZqeuScR1bl6UILkcARgjY2syzHUugcCfEjHdi6LjtE
y/FkLW0J8LypBeCauIanSPUyMUKQk/DBOdl9H3ZHFPu8MMS0t8vojrE2hDdZ1jcSIRogN9ZqfbRn
pI/hypW+7CiYA/ZiUeicyc50AG57M+rlS1KUsHRRfgfahd0AYDOj5K6XrMtYk8BWipHoxqzciGC6
l2z2kVjLh41kodfouZE2agoxb6yTZFnVPgKSaYJT4MfBQQ5rGVk3Sjh5hH4lw0vQl0ojMS5Qh4s0
BXQ7DagRHKVdJYbAjotwi2zakaY7K5+xhLA7HPgW6855JnQEFUPYUsqNtrKejGJa/Vvo+JU0aQpI
CB/NyuRfBzwkpFC//jelbo1RifmjQRQrR+mX8tDffF8d/b4H4jngYKDCy0e/xEz6cxU2qb5hTopF
+so62hA26JK/tzNXpFz+KIv7vbKdj2XSeBk0yQbUnc/HqicjcxwZ5FizjJG4oVp5yL1gSQbwIr+z
F6B9W3wwKHD//jmqkKsNGz00GuZTNR6rLimbsOXAI402hrMKV4lbkVS3wkxvrH8SGf5en3H10EfC
SJBJ5GHH+vk0IysycVsQydMsh2W2CTarapF7xXr9Xm+S9Vasg7d8aQAf9b4/z/mn+tSscFwk3ir5
4AqA+D8+14eCuks0eRhHIpZMdR9CwYvsaPn9Eb66Wj4d4qRDaMuh4Z3CIfS1xn0K4nBhLdnjeczA
8O0svj/cFwUnRwP6baJL57o5uV7iIFR60+whotVT4ZYNM6zcrh6C3v+lRgYIYnMs/vYZOnRerFNM
Q0Uob53mOSnMsVkAzEigrUGkzSzUBqp0YBj451X5P3tqQ/qMwXJs5qB+Y1v4v/8nf3uv/yvGhfkf
+o+hzczPYl0lm4g6aG3+Gto4/8BrrDOtmakSQCVkOri/hjbGP8C2muThgL+fGRD0738RR/R/2Gh5
bAZMEAh4xGl/Z2jzVRyHQxTHfGcjXuKS/HxPp8IpmPFhyqSq8xpzARjBC71iWFhrbRl5Dqvsudf7
0Uxrznu6Tzc10Ezd4BbA+m4orPNODqzXw9RmODaT/K3LhRuyCrkzfbiPsRa8DKCqXMhjFetkC2NB
JLFNogCwp3QBaRPRgbOV2uEZRyeLs+Yy87uKzUi3bchYbwwLcCA52cb4y/KjZV9nF5IdPVRm8Vz6
2q0zjOciyRn52qzPpz1hHjAsu0WfY4RMpbMu0FRSF4dnX6XRKcW5HMa7YNDe8sZ8g5+1GG0McrFm
4jVwYDAHGtNuJz7SDJDJNhI6HM0cq1BbDaihSQGcir1UH2JWPljSguGqjA+TBet+7bfHXGwGh2l0
Eq5HbWKZBA+hwNhAHLEXS7Y8g082Wu1vMqs2F+mkBZtKj5loa/ZzUpJLlbc1WRlwOnvZuRgk7dII
xuYMmGYGt7Z5QDC8C4BSrTTG7REptILtAyuelHluNHWeTKr2wjabF4mB3aIx7S1X7Qv+SwQAUTMJ
jF3KrVOXmPMmlVziHJ9bNwXvXZzCQe87IFeV2CZ6cC1BR7uLwHBi75dLhM8Yqya2OQkI/IQg2VIF
s1VMG5H320wd5z3kKssy5MsG+kfJPpeN9iiN9Cu6D3m9RNKNDNXryPDF1bioJ7F35HtdyGRHY5Os
HH03dIYbTRuqDApocXAkZRVYCB7TXYvuMS8Cr/AlNwXIL2VoddMnUw1duGJmSMSwLg5BbUK8FktW
NrYCQ0tqXIZXF0Ey0Ifq9B3iroGlYBHGrHJhmfiXCTpoMvluqJxlBmXYUF8csNoB16WSggMnJKGz
n0sQrFrhw6XyscqmHkPEt8Bng0y4ijTBXlTk7SDph1zCadh2K18BpzIjKOlZrRFIGQPOilDpYLRQ
RSI0b+DOy9Wu4O9SO3l5HHhTD/ingR1cOQca5+u09t3WBKudamxLStibSfrYUXaWUfFcl/ZVjXG5
bC20tOYvPWctSaX7WLNA4PeaYLGp0rnsZ9dWbG/KJCeIQgmPaQ42OOrOE/qGJEK26ivXhZ9eRKQ+
1mOx1RPYL4G1r6PuOA7S2sgy2K/SsBRVvI4HeVW0ylbXSKsF+UfG6tOQQt9a92W7Qsm3KOsK5j81
aYgBvEAVjbK7UqvXuB3Yk3Zr0ZTPfgwqPqgvW5UxhWheI11b2NJDhXkgFZCSxnl/U/E5MiHONZOX
N+0TUQI2URJaftfR9dYKaaM0yBY0VjOaziXnzh6rqyrBjt312zC6bcx6pZUo6/1DmY+Q5Jj35reZ
ve5DnN2NfS23N/TTbkWeRvs82TdOupuNT07gLw0pPYfUg8mAW9A8BKyEQxkabh6/OtK0M+RiLSDl
J5q4iauHhLYNzfw4LEMuail4k9Vuy/PES6XCU+mkQv1dSUcSvkh4j0BqtE9Z/aCRDCAQsuv8bLUg
or7Os23vD+el1G/KEiVfUaHKAhy70KZiBbQT9BuzHmdZKI9R3r76FjOchrgHwPVat9as2Isw3qhi
FfTyBr3XTie8QMEHHAxwQ5pjKcvbEfGvmRHkYJOJmlbOsWd1bYCCkf1LA4MkM6BFjUCAyXjjCT1b
lyPJY0X8ohEEEfoz3HVY5Gq7j9sGaNu+J3PEDHl2Nc6VMhv3R3TBY5gT5h1Gl1iB33ItgjgYHK0m
5wk7E4pr576sr1lfvMVAdao6OU86lchaPcNna/cP+Mpfu7zYVHKOdII5F8EZTKSWuaZBsBLGYdDC
dJHgeZYxNuFzvzBy+VzFre740t5MguPgZzwA+V9Y1yvmN5sGrG+P4dmUHBZe3UHICWelzyHswP6U
eXMOQ6MX+15lndpvhlCHydg8FSm0EwdLzFnnP46sguWuWoYAk0y7e1Wd7qUYk0vLlO712L4tkGfO
CtKK0WGC2AsPAe8+MyiLRVzqv1qfHNeyqXiF6J7a2TdFETHvql8ce+PULwTk0s1FbobOYYQ8jReY
5zOkSc3iBoJOi0a0J281nMmLgYLKmrGH3FpXfpARGoBRfARGPDAPRPKADLyJnEecy7tC0o2Fow84
bSA6r/KqqGc5gAMccHiWog4VZ1HddtMvS0q9wCd0oDNCorBXNukFdOiCWNch3qTEPdh68iTF/VHl
GY1ibG6qI1fl9qTxO2Zpcj6m1g1YiTUJql7TOZvWUZZU+WdMOM8cs7yoMvOmsO1nochvftWvk6I+
BC1i+qFeTGVwhXV6zXnvYnXYMUXYFgqzxt5XlhCYX328R/zhympAoznBjVKjSQJjRHC17l9Jg309
tf6+mZLGDSQmII6YP2Esb0toVqIukBWFCPCZ8YVS+BjnQeTaWREtgzy9E/XcXjPzS7FPT8M1739O
t253okf5k1kxKeL53Nv+MCCfS6LTkokFEJoKjFcUhSdtQ16YU1Q51GrBeUvsRbmneiF/8qeB+FcW
S+Sz/3mck81Ck/t+2aozqGNRHsptsB+Dw1l2xYJo3S8WtrdlTMDMAW+lvQHlVCTHdAP4ASPfT52f
IX/R+zkkgbLaJN2UtdG8yPrQ+02lFOlpbtYudwdzVGsf+dhbGju4IRjwgHF8JZn2lR0MG3MCyIxB
mDRy7cWUxXtlKIsJVGZtlbdhqlz/kVTYDdOOfHcCqRuqSvJhiGjkxyeRp20OtYrWo42Yw3ZkuQRo
kpSlIcZtKVkUjLOVwaHBb8/CBmnHlK9rO37y03LLDQJcCZGZY2Ybg/fwZCprs5e3PM+ZZk7xUdPD
vVxYV32quY60TfUwXtp+ZixbNI9Jpnu94BqslTPJV3dNOK3CVjH/jBQuoxfJxq2EEWxs7a2lNtzx
xq4mhqYu0GEhTADAsA67ZQsWSWFI1/svQZFviiBa+qFwuZiWaQ2YjHgnsPuaTqHfdlu/jq4bBxyU
0nXwAXjJ+7IOvQv5EmlocAq0+rKKnA3ok+MQiskFm5i5MQWFGCZYwAq+xiQ/AE68iOT0YFnBKi+j
ZSXgfdnisi/0g0MG5QB7JA0Q2xRzfuIM5LSb/q507J2fXjYpMLtu1neZbqkxnYvm4RxSsxKmSJRh
tnsIEtAW7x0hPLx7hX+P1oKhHv43RszM4cfCf/OtXdVmm2rkxZ1vA+gHfUjWSy4hUqtXTVTsILDf
2iMTLqPfmCD4hdBfItXhXZasNDN259GoocVuSr3dB3Ay5vyn/L4tkJ122YHQBE+QyDkrnFKHdMmQ
mhC2L92cG1s2P6B8q+vVo0UMaxiUW11Uq4rBnS82OtycsiN7imo5UH41FD0RSdkFL0a5lVktwWxP
PT9lAt3C7RVJSp5EuLMZUI9Oc6jGfqNH24LwCT9PH+yEIKLoqYBB61c6Yq4Wvwmj95yhCyBaRTho
CeGqg2u3ioOsHSLD2Q3mvalfOOavtsRw65fLQHqXStawqXkWJON7oBIca2G8VPFtlWrFa71qFk23
tRIKd796FBqqntx86gp1pSEGo0Lj909Xso8pEzHATm4EiDwkkVmQUQ1InsMEfiyGcaEyKSdnwinw
RyoTzLwlSiYuu/65BTYmqToFmQ64oaz3TgVAw0FdYimLzHJWhnMdp28SfRkiHSGf2WZ3bJR1CDYX
cO95kl/CnUtYU5vkxmv5q8bVmYQHUVVE3qQA7Nq7XE2f0ux6tPkQ8hQS7X5QclLlyaw2q2bVd4DM
5MtGrdc+75spw1bC/SuxVZnekjFi2IT+zK9WYU0RaJPeQO/Xyu8Cx1+Pw6nIxl9pXSiYWv19Udwh
CXNrR6xxq9wXOthGCXWdqFeSNF7HNf5Xw3iQ53iHWvig13XMr/G9YxQg+HTPKTRmrx2UEVBWZDNm
SLsTTUOQVSxrXmw+vI/F4F/UPPrNmbt5WaLiEtp7PTVe1B7q9LEPJHLg7LvIkaC63BU+Py8jXB/A
Spw9JdSYIaFBtsDoKN8P3XVVvww8x+vjGF0pseoZI7ThnkSsCAk4KEIFgFtA2Vzb8h0q90XTvpl6
AGc7XAZQTgZJugtodNKhcofS32YCoVMNzloz1PPRFPhMsXSWpfxLN8iINgmrvZDS3k1AzsUBMD8K
RmGtB+umQcJIWPF4Y1vqIsUBVlGAROprQoBmQSOvGGAXreQQIUzQDAvwBpFVNtEu7Hj8ZHTBsQAj
JIaBxXRbgku5Ebm8SVC4yUJyo15eNTnu3F8yA3cRa54hHqtMQCeyr0iGXQeUAhRurOoLiCa1vlDY
bVq1BoWfKGV2a1MO2AEQiKM+tghqGyS4pUKFj36rUM5llYcOs+0EQuQimKQrLW84jak+a6tuGYiV
Wol9W9vrVqxEZ4EQgfDi3CdOsqypuUM8OkZw29YDxYV0qGR9PSjjGpm+W1TkzjrAn/X2bWp4UpcN
W8tirRXvKtZiRwGsNhE2EzxJrKTN8sGaZNjeZ4GF9L5ijyEF6i7SYZ93F2ldb60BZCIugTxJLnI1
6z2zq65GiH+2U+w1ljEF3gwYuMzxa3rPObWXxAx9NI+FZe9A61yElr82kmmVmc82jZSf2zyyxKHX
xVMU9G9j3p9PpswmlQ/9YdR28WeZ81H88/vMVIH2YCBjmkUcjM0+FwKAJ1W174FITs1BomZWe8zP
UKs1q+Lrya6+P9rvczHykWzmdQhbTZLVT103lWSNus0r0PXPVp1rr51VfN0ujDNtZ7ilez3N+I4f
yjvlq1P8eMyTIbRZoLAfBcec5+sLC/8KdcpKcrUz5ZLt+1KG5PjDtzqrvz7XlPN5KmgiTCLdYTPM
n+lDfRVj6GnYLlBfATzMo+XZClVCsmnc4pb+ynXWtXLU/9pc/H8wIzZ0mbL7X8+Ib8Koad9/CEX9
8x/5cz7soMEj3x3NHsS/P+ybf82H7X9gDT75k7/mw9Y/FINwHGRUskNQ12xS+Ws+DKx6JtCwViDG
i9nq3xL1zeX1p5ZjRgRqbAzmxFbkgyflt8Erv9UaoIcJW/7ICDewNzdw0V8bFrNYkFklMFb6+7sK
TbMVVhXIgVj8yCc3QtblaZ7K0AdmnIW1n3cVPDIhd8gb+we/2G/9BSdIQJqik6UM1OXUuRINNNup
UuLCke599sXTzYdf/7/y2ELnhlOL6bppc4DT+XresniVWvQfYaQ9CFWf044WzWCtWPQQctjvvz/c
H7uwkx+M42Eosk20TFxYn+9nyxT+gDuGcOgGeqRedqUnBLqegHeWiLm1w9e0Glaadps60THIj6Dx
GaeFd6HxNJnmTh4fbNKWdeugB0Q7dC/ff74vvu5PH2/+8w+PG8Xg65Advg6jsl2mn7g8tn//CGwK
EbQqCBy1P0TNH44A9DhRU43sgLJhkg65Qe5X3x/htzacn5Rlq6mTTMyjUT/ZXIA0t0bUYD1XZ79F
978xWJWEy+aHn/J3mtPn45y+8bLQDuVyPs7sLlQ8hHCCG4H0Ce9cXsgLQtl+gtH+9jKYjzjvr1lI
YUg7hdFSsyUYTcEfd8paiW7QhS4DBa4IzcL3X+Hv+9aTI51eB3Gh5KiaOrd4Tp6js07ez8Njslgj
xR2lbaD88Ej56rr7eGYna648yaqRdDpIVRlBciKFQ9jpx+9P6otn5advb/52P1x50BEcBoEcI1vc
JGv1Qlkzp/wJF/3jN3fyRI7YJNpKzVHOiCFeOG6+7zx7ydDu8BNFSfviQjdnRSRh24Ta/3Yr6fKk
IuYdgb66BeXIQ8Esd9F7jLoJrrrxL4NNfx0tM5cucMEDuncvrHXRQ7ZZp+c1lKOfSyRE6ScvJNal
pCBh8WalSiKSNv/5hy+5QJPTtQ59b0j4NsjUO7vIlrKw7ppRvdeEfydn8YvUW6k7xg67Jw1tob4j
QGBdM7RpWog+VeG8Mkdn6MyoHFwFmYoas4yIbZTCvi51UEapUBIH9Zw0mXfcGZ6Y5gFLQi5KuTbT
ZDvFDJnTcGDtZ3mDbFzUcC/HJAZHW6+oHVmwGdYyS+ESRSWGqpZsLQDvGsDaJCTCjJ8vMIsDuedu
qBbnsVZczuRvlE1+xQ5wshZ2T4i0OT2p3f8j78xyI8eyLTuVh/pngH0D1HsfJM1ovSSTq/0h1Dn7
vud8qiZSE6tFj4wMD3NPVwXwPgpIZCKRjgjXlZnR7j33nL3Xfm5ishjT8wTaZRa/9gECO1+6Rt/D
yqsJtVPeBodCQ6cGsR3rAB0Ur1/4D7DfB0LFVRx4utjZbf4lDXRuM5Ho6jO9k4hW9qRqtGlKrhjy
9DWtRjucu3Usn1Riv7PasAlUsdsQg6FcgT0dN7r21MTqgzx3q0Ig9LyNWXNuPU2/l41kXUoSgEtC
p3PDrmWkVUwJILT1xoT6D4NPUH6Ife2UFZzcItzyr2+TuvKkMSy9jku47Rsh9tH+oTNJXSLXe0wL
JiLx0ayLN1j43KkxeXZEVHcnIyydsSzWmtAC2n8fLOtdLZVDPSnAYenmi9JrU+meRv6LJOymSj+a
DbTMCVIElKNQNry+rg8jYFUsujqUKcDn00Hur7QmeRuNfK2CH2Wib+t1hIUOCSeem7y+AbJxkowy
cyKh8NRS+kjm4lQEw0nMvs7Y6Cu1OPbj5ARdfavIQmELeUkcthBwBQ90p1WFY4AVri/Cdd0sGQKS
0ze5F4jTWiYsLuJq3YlPaUjedgxGDJrQRJdfCKZTYyinRJO+DpW04dzexcXiElLqfVLHvY3AdRur
91NbbxsJ2ZcK/hSUPrb9QXsQ1HM/5VdRDWYFYZ5W16/mEG+lcTyKU7+nNfHhF9XZqhhCyWiS4dNK
RkNfyDdtU5k8YSiea2Pe+H3hTf58GuLpC+lYL5NW7zuF1TrlscW5CBleRPAb2Qoj1hQwLI3Wmcu1
uKb6vQs0hl8jKA2BXiVRQVfYHxfQqRJ8LYhbUH3JjiHDRtm1GIG0uou7rxlTkaJm7KmQe33KsC9b
vbrC8eii9E0ZJsnmu9p0xL5mq75tMBN21noWUGSGw1gezJIELQ3D/D4MyHr1G7i65JKND4lO7qoc
cxf31SXSkV83r9rHaoy3Vhg8NYrVHWKaP8BasOAJ9cuUMIwT/duea7GYBUSux4SQF5hW5dGexPQu
VITFsLppDJVcbG3agYM1rie8MLC1pCP0vZIP13pSM5MhRI8YM07ZNWmUEpJQcW8O1kGMzVQyswdV
rkFW81ZITXQeZ27T+qCc1LZmqN3VzlxA81GTvUYDGFtZ5QYFU5a2kEsQaoRcKYx6K3+4oUFMMGYu
SEiEJ7eFOdOM83RqLSI+s24Kt75WSbQVvnkPwztFyg5qLJ36uvdtvDxPowDILiJ5YxmTBj5Y72Jg
JML1XAvtUWu6zcye+1UWci4D8GJgAhgAVxVMY7d6rpARH1uETSAH1vOwOCltxzi3q4+JPlf7hB2A
YW1vmV+mvBNppZoaU6osb9U3X2WbqwqEqpmPB78rtfMsmE8BAaI8WdKtEDaZFwqitM1oZFyL2LKb
MPkiNFPkQjUT3UEJHIkorkSYt6pxnRk03CcVf3FCLEmnIfKo2vvBHK+L2SpdVITvdR/fSURKRoF6
PczjIZ3Jlgef0JTtMa5bSMXDkXhZF9X69WylHp/ZkV0a/Up7kIT3CSGw1NKTxy2dkeRkliRWBekr
qTF8K1EFEt9ZBbkXyf2X0WB8p81y9CwhL3C0cCLytQ7J5JaCJdKUUKyeoRok5Fr7KAX5PI88xYFB
sreCc0DNhjP+ZczMlV9sI0WfOEaiMd/VE5k/hVTwrwhyaPdLQ9fswNkJJHJy7wuTe0kY5y8TntRH
pQ/pQ0OSGCf5zJUivAKzz2xdyuAQ6DjlC6QpUYyOQswj9PR8XRBHe4KuEZWXHgNfWdemdpVW0OUq
jSShsHkou9SsSJOfUPATmyC224YDyKxwMglTebUMOeTMp8Kr72FRehVN0jAICPwb04psjUSgH6tD
7fKxvTbhLHsA1bGIJySiRXDX15JQEBtWDB+q3NyWCf3WXJ8YDk83RZgqR2paf1WZ/mdIm6U6/P5S
tTjqEB8ydhMJe8LH8deiIxQNU1US3MH6UfeKU+PM/IqOuCWsF7KMSFaaU21+XUx+tuTFPa7OdKHT
cpasyye9FB25OxE5aP96kR+oVcsLU1AF0kdYmgiXt9+wiIqBeN9F/TW63C5WMQEKKqhK6HpXnxmW
Luvj3xczJVGjeuN6f/GSJAaOBOcyVvT9Ve4HbM03VXXVj8Tey9cLp/nbi/s36DGhQ+S9+0WP6Xcd
4n8cuzx6i8qXFFcpcsNv7tLt+3/+jz/EjPyQP3pMCzIXlyfIXFU0CBf7s8dEq0Bd+h54Rr+RkL/X
ICIYRSgqLmZOMLT8uD96TGgQTQSTi6JUUkWcTH9Hg0iVe/H9AoNC71FVZZPYNYPwlb9+v2ghSaFR
l6SpB1jMFXmXm+xeymJiEHb+bOxaeaLTpFfvsMYItaW+ShTgV5YCcKIwRUz1BMfQYdsXPPBO3WT+
vozxYUuzsimUCvaVYJC1XT2rKUaImPq8muU98TkKwneI9oJ+VxXtjS4nD2MqcupO01LejdljD8IO
upmsO82gcciIZbdX+3zEGY8RJuqL4hqg/cypIbm+UJyGXHs0NH0Xa/2VCpo8IxI87dMSGeBV2yDO
Eht51xn+S56FuAda0D1qB5dPJo0BZaOlO2YV+zs1VJnxVKNw6KPyNlelbD9gsvd8w7w1ZLFd5Ro2
C3wnqygcdlkZwYSI9dTlZr+alf5hisbR9WtG5UxcyTQgDKihaBQaPzzXHYHDHTNMb2jNak2CJWjM
0Qcsb+qUafWoMawjbQNFNoYDOAho0CpzX6ItOU5R+NiW4CzmuJzsKpARKpFKGRC0Gufyo0nkvZ9q
1WrU0pe4Ri2jiLi7JpSFSIf2RoWzjGxiXp8cfiWrdNhnTWw4cdn4p7ZlXmMNkpc0pg/ZpVM2UpcY
q9JqzxRj6FvyzFh4b5rjZ8Frpg3vmtRphzqXn9MpMA/Mp+eXTtASTB46mQWjSmcrxgqWGAG2lUaq
2g3CDyLJe+RdvZlapMaNGHrsTEazUw/jdpJJ1kyUTRTGp1buACVEDufytslUbh7+ZrbU0OF6tjeH
ao+BFqbIJNxJrelllQYxZCZXWwxA/pHDnOmYxYaECefcS2hl8OpXNFPiOrknh4xBIno7uUxXMnjH
1YjzpC2bbR+Eqt2M6UvSM86tetdvp4Mo+ld60Fy1GclJwFi58NWRbZqLlFGpbSscjrloMRyYCWeJ
agudTVLW8jrWtHvB7E077fXcy0KxXuWxtY5GlaRa1YrXVE5pMG5ApDu9rE+IZMdzhBrON1PXzEhS
UcFHHoqg0WwlrhiuMT3UlIMpZ6abYTFzh3GxO85+zlwVO9ZkFeraiCncM9/EpVZLHC0YpqR1MUnE
wXIS8dumD7NVoWNrJWt+kCOy2vLsoy/qe5w13cpgMOzMJvE3plmMK0nhS4S0wmI4GsxUWMlONEuk
skzsmCBXgFKHOXfBjwbI5qvMhUmbUQ6PTO9SUyNwe3xrMqC3sqA9cpdakqPGYCWHHV/atpXKx6aP
q1VklUs4IjkHap9xM8bfQ7HP7FCu1k2Nq4dZrzchcNLDwst9VG4+wYsfYxqt8ORXew3wScHsEOWl
Dubia2bKaBIS/VDKVnJQFYY3Fv06xZf53zqCiBJJNYIPE6C32NMPlQFZIVRFCdJSIIlBdN1W5muT
RDGdg2DTcjuwu0VJy170MsXCM2YrdzTi3g24S48SAVtGTLxGX08vsdUeJ72F54F5k/n0RE3Ik9Hh
9V6yJNFBFWxv/TxSHc6kJyijj/Aq3Iz0BKaaO5ulhN0xV5G/MbcIT63OSBx71vQUtqH+STf1stBh
7wfdz1CfN2Fhm13s/WmHSNxCruZgrIfh4pFak0nl773Uf4daAKz+r2uB/1Xnrz85/r/9vX9YEOTf
TIkpDoWrTt6BvGDk/5GdIP+mUdJajFjwSfEJ0LP8Y8SkMUeSyTNQl5krfp8/T3/tN9IgwX8iQvn9
/P87p/8P5ilF1AFUoHBcShDGVhcPwFCZethNsJDwzFreUUw2ZbCnLbI23XrVaoWt7XJ2aFtxZDta
f9bkvGx5X65+0YjOJ7Sjc8PqGklBSj/bNdLikvbbZ/Pryxrn20KklCHtpgATLxkEukLepSKzkLlo
XnzRzjT1b36Vfl+Csoz5HzSQbzPt73qjJGvXcaYAkukj5MbWh1gfs/Jv0vEu1rj8ugLZHkG90aWv
hf6tiFUUnd1apBsnVR/fPcc/mZz9MIK/XOqy1csum2sBL4eoKLhgB6qncju7yB/pOQfxSrUX+phD
C8Gxtp8N438YpF2ufnFbQTQPNo9mCFOeRWyJwjd2OV2dQT6YNqkSXuoVqTtefWbUutwPL9ddHtjv
PsRSawspynnVCozv0KLAFZ7H/vnX7+2/eHVkpSzORZMQuL+uYk2ZLvfLKsm9sJm8/eTlW+IKdvmD
/EW/TbaEJFz9wxj2L6nBl+OE31/Zn2tevLKpEBDELZyj9ADjaaNvh3WzlTd/W756sY51saHUVt9W
KFxgc2+x8TiPme1CZON6m7tg9qxTLNrdutru6GB5tb0rnfw4c+/9/fr5L1/tZ2/xt0nGdx9kJcgA
emN+DWEzrpktbLJdgX623DSuhHQWCZF9Qm65i4+a++tP96dbKmZULlqcrMxJLr45uaBTjDcBrfhI
dfzmTpAqnBiJ2KxG0EXQytAK4VaNM2h6Q4b0sTuP6m1UGykSOQC2nZR55EdljqgvVVwbEAoCuOOT
d+hnT7pGmDYETJP2ynIp/f5JD/NKji3mDA6wsz5A7o/5wMwff/1eyD8wlZfH4ftluMZ+v4yMeF82
45C5Is3bdoAlnz4kU0fl/sXMTwiFHUXBYN/eTU2/rxLD9st97o/AIOJVhMlAbc9pdpZg9ofBRzOW
ewOoOWh6B/PVSi9H7oTyOrMQN3b1XqELPaXXllJcyfkp6q5Jpe5JqmnLo1YIW9/SPJTqw7CtYLTS
U41MtjLtNRReClB+UfsKb9KOWH3svRFVGpo6SPhwHGF4t8kXsocPJdp6Kvwq2jfiUYdOkoMIbPYR
bCJhmRwoDvMKB4Lmilo/Ce8Gq8KSZHEVG1ZtDWDtNOGWsZUxO5WFdW/lnZdib281Ba0edX9xrURg
EAKYfh+hUm65UOEpwSpffuk6Qr+H1hXIwSLfJ2R8G6OWY6KSmbu+MFct8FaGHXZdf+hTvRF13iD9
gaTh62nGq68cxI7nqbyfzBmvCfmg2gLh2fkYwDr5a/IoECcm0OXrtmp9K+N5Kc37VrzxxY9JZlk+
nB75hEKMTDw+iQJceS4QMWRBaRXT+qaxXL6VkOpb6QlqBW1F2RlT3QvlDL32LqmuAXa4on+HyWs7
LMhPTbf5MXl26oLzFJMBHDPFCLAR4Yj3ucdN2bkyjn17KMxxFZhMiSTavNJjSRe8Nt+j8r5q4Cy2
91l6o7SHEshoqgqAH0ccEYPdVnfp8NKqp5b5jMIN35oUe+4k8GkFYdlnrcqcWRts0jLtCCFprK0U
FK0x4bYgknkZC1WT+N/ixlC4ppaLu+e6RqEY80EWX43hQzAttw5eCLgIOpSF5nFG2DhOX83sQxVD
L8gZB6o5CXXI91RnrJgHab2XxksCS+HOaNYHiHJ8HSKEwnNiWzLOq6H/ZEdavsrfN1Avv4PL0fDd
Xgg8dZTguqCU1c5FeUvKdphvKmaFdfyJnkf66a6yCF9IqRGpUy+WKhV/CrWOvU+5MlEP0bdxQtc8
FAfLC5xsPWw+2+h/vtv+ueLlSFoNGwxuWLpx4ZNK42xjLLTVcREtkZKw8qElMRf1mlfl+tdb2w9t
s2/vqobQixJdQ+1yUaKI7CaKEFFSirvq1Hjmlmxm+4AJYo3E0wmPv17uZ8c3pv9/rnZxfGNLrDqE
pUjIUQoSteM1HKLtp5SBH3rS314VJDm80UjbcAb/9VnphEgjTJZXRasu3Jo3Mp8g4YurWjggL1gD
Iv+kbP5ZZY7Gk2Ny0bwgfvnrgiPEgaALl9MSc8KYXsXxp3KX5ZO4fP6/W0K5GCCUU1dbYNYpJm9G
V+fltK+qy6tx2zt6VJ+cq9+O91+tdlEATVYeKYHEav1jdWoPxFivhbPkHdzqMDvRNVBkJyUg+TOz
zg/k/+WT+/5VXpQd1QwMJS2WV+n5u8ZLvOwQbpagO2X760fxZ9vJ9wtdPPiahuFBkFloGEklCTep
iYuisEWuPRl+7F8vJv/0w0MFoyl0JxZ83V+fjyrKx7QOefBpk3JcOIZ9ND2ykjbM2XQbfw2pfgIZ
ZiS3nmkifRp599OLECaGf/4CF+9rD8ZnFAWuIsbVtCrXmUespxm5yaFfKQ5U603auuLNeoND4dcv
/QdF8rdPlB4AG6kCquLbP/9u35a6Kg7SBDxM7ZpgP6MVc1BtNTpsAnZ2lTo3rqOef73mT95u+Abq
N1krPQzNvPiuDEWWFqgbRVTQoyu50Sq540DcpOJ5K6nb5O5tduS1vMmkV1e2vnSv5ukz0L70g8iK
w4N2BHMNUV6oLpdgFYtE60DtGxGnKtE2dTNepQIt4qCurnFCZQil0R20/ouUZoQOa+NBVgSvbnPP
yPpDpzdIZXUGxd16qhNb7PIrXCtfaAw78iTtzLrcl8FCijZgECZBpBNlhamdJLXSym5Aqdttdxvj
ukquk9Zrzee5BMgYPYb1rK5KU1rNS2RwbTynlX41ADK3Ybxv9eBliu6qnBujJjqTQc3ojJOLmBPa
kBiNYPpngpLIoMJIkhHJQJCS3iyRUV/yNymCI4yTrEcKMcvzSuoItQpB36ZI5gLfUZsnI0xJentM
uO9jb7NVBrNdhtrJwu1dim953t7jmfJmM9piF6ZmnFcotWwDiJQOWW6X6/GbMku7ih5p5NPQrYQs
OAmaf6qbvMKUCv4oM6YbQTqa2S60ei+MzrK+qog2mFOihZVsJZOeDXxAJjFaPdEDvisL3zxZcfyi
NuPKb6Lfz7z/vr4h18G3opzqKAjb/zpGb8Cniq/tfzjoIN4ZltVvSMFXeR29hRnzueZ/Liv/+Rf+
+sfmv779mWzvhRb7lz+svs32bjrMPOePBjzgH1mly7/5//oP/zEh/DKV8Gdf3rMox7DMpOCtZUPh
t2OK+Of00Fy+l/96BHn/kqYfefP6f/538skY8tsP+mcfUl1wRVxKl2AFgDTf9SEXmbQqivo/pop/
6UNyR2TqTk6CLJkG9cAfY0halKJJhjowHYWu5t8bQwIC/eGURgnOoJRgWMTTqn5RCMRiHVk+6jhn
vIojenTqtfIGA8sUj4XdIbS6J8VrwOReVWusV/jCIm2P8WdnNDuTLA3ZE/391DOHsNEsoUN5ZxNj
LFGtV6dVam/bnEyceGO6s3cY1sYRb5aNoOehd5aOS/vC7cN+EhgRYjB3S48v3fmm2Vdb7kjcPSAs
p1wJ3ffWWHVkWm+4MjTID6iOppVlH6MzGs117aJaAaSweXTVnUsUJWq5rfH+Xu0HO0SRuca5As2F
IKDVsHHr48udl05X6hvsLnYdR3ClwXYH92kBOgPPeLgnLdkWz4Y77Y6+5PUuGOhBszWuJjRVgGnU
W3IW4NiHO/ISjvPO9lTbUV3t2Xe/SPTqlNmNbqSH7p6wPnDZTqZcoUnTrtx2jWHuLByCJ2JiXWEL
kMB8tO7zYHuXQZ7hFM2TeUtjmqy+fWBMx+JZeygFF23VXDwOx/oqN3bBTWEeuBdLmjeaNxXI0ILp
X7uXlBfMjWXt9ep2ns/8V+03TMK8JCFzLUxWjCJQ6Ah2NFe3bXM7F5VTxvhGfayEekYc32sYED+y
mVLDmSrM+tw6cz6JtxTmWYYcy5T243DvE9sRjTdmwiuGBdz367nQmd7sirlzB8OyR/bUBZQikqs3
F4zyx2Nda1d5fjRHypdeviHQ3SSjnsdMwbEv2YxTD6X4lJl3Y/a17u9msm2nNRoZ7tN48AGipOkO
pouu3IfZLVjB3HBb7M9Q+RBMbQz1hP93o49YJwRQHJjpGmGvxW+duhUtBIJj6uaQHnV+KVV5kfsP
vfuqomLrPnA772ZUq8WuEsE3CB+qFaw0EwCAsK+nXViuU2CE2nWs3Gb1berV/ZNZ3wrEU7xCvccp
zXwU/zQH4nijQdWQ15JqGy/DVXVLWEynHq3Iy5lv9SuIb+AWSt5Us1/XuqNpLqlp/QhYwcnvrC9y
uMZuUsdkZ3gBMipjRb6kFHsCkA91i31QuZW2y8DvI+eiEzjyY9d5HswU0uy3suIYvekiSLvXGlKX
lYM63nK0kP/Ux6tvm95/3/nwl/3+/68NfqGO/WqDr98/Ptvalx/x+9Zu/rZYaLiwsRszG8Li98fW
bv4mMljCq6QZBiYYZdlV/xwxmVy4aD+rywgKF873W/uC7gM1Z2nES+NR+zszpqXF9/2FiHIS2Qvl
K5Y+uLvGxX2BqaXVx0ywnWQs9tJcdiuzQIWcidOtYsa7tI6eYOxXn9zPlR+ust/WBa+F4IZX94O8
SpULUC0RWQNWxX4z5EWMbsz8GDvzlC2ii1DYzQVjfC0adbcuYyq7qGB796Vxo/XhrjKXFEvd8nKE
HNYgjB7M2sIlBSSxjYm4UE3MOjes9QdDCL/6AfJco31rfXIiUpkQ3r6LT4jxSjTACrkcWhzvxQYz
R+jPr5ach2s+zBe/HI44VkHhThZzdTF3JkIm5CQ9mKKFAFwJHSuL2+deiMddMjb6TtCr6IEZ0+zM
1rjLq6Rf+4TQdchC/Ca9rhWA5b6kHMop1vfQPyN8xzT2Qu3aqtrWrXSfoFMZHK6wpDUgs7mLqzq4
SbJpuOemo90szpBFoUNjrNL2s44aNZsVwiubKl8Vo/E8lQBumlBwBYtqMkmzp65UrqBS9nj0B8Mz
5E7eKXNZPgulmp184GKOJCduX/pPNBtJDqHw1fpBOsuFfh2VC0uok3aIavZmgXKgAW9pUAbDdHaI
atnDEvgg1G4dSQo9lnEkaHC6ClpYplG46S2c5X00rCbkB7VpeJEauaVKfmnRceDL75bSIutOZG6o
snxWFf+cGQm/KACyLI/o2nm6GmGF6hfWqqVyUKGUc2WzVG0xaGhtTsiku7KbthGJWA7O18npEx6r
KJ5St1XTB7EXR5cU4mpdtuGuToKNKOC9lvNmN83dbQj/SK5p56Pb6FC9sPN6klS+p1JrHEE2JV4X
jNTaPSpjMChpl95HqNGnBgfqMHqZnG7GaI42/WzZqSFdJ6LmKACn7XT0Y0dKTLsUIRzlcekB0wWQ
b6nNSSmlV79MZZqhJWrvIlYsLx3UbD11HJUhmGSU7zdjKHE2DKj6k2mKEMDzLhnAnOjQo8BSrEcy
NdGrxndjYPa2lvNxj4BuHCksnuK+4vOy9IdRQXlM5/w9yDPHqDIBGnLGcShEu67PntOx2ACGpnJT
pOKAmDzYq6kufpEUa6XMgGihXrpC4W8SRrL9gjzu1VpaCZrs9gHRZWqwJZ054u0kd7gMvjZpI6zC
JnJSvQTnjPSFdKm5Qj0E3aOFG1MK2YD8H7VPPmpvMqPl1dziEEkjVCaib1xJcUNLdprcMUL+aCpE
uGndepSncy+3eBty2GtzuMsLRdmWHZwmqMurCHW4S4TUuWJkvs5ieAuiCIA5UsZNEKjVQRq6cx4A
tZfKQ5gF1xNsqJxI1gOGiuKgZpInLBEkPKZk47EjbhWL8c6ojdeSXIHyKUV65L5mOZg+beQE+aqd
88kRZu214LudSOFtKyXrIUge5SjCFV+ktqgHp3LRJfmQzyiqzatO4zkiw7IF3afvzUC7jYo4Xkzz
6u0E9emUGMINF0GnFRROdwtaKqrrOdfhjAPMzdJHHHzIQSwzdiddS9whtqptyu60ybrIwGHATn+T
VL7GkDuLA5FbY5sApRD8Y6n6fGdGfDA6ppa3eaJh6VgDSLiuHXVKsX6axE+aUd9G3henC3Qag/OK
sbuuXuYaVKNo+LoMBCHeRhvJBpohnPGNOO1mqw+O4XTuAscpbqPb6tVSfu93/1tUICqlwC8qkI84
/bQCWX7EHxpXg6sltk/Zgm8K54ci4HeRCw5rZqDcNmWo0miNqCW+q0AsTdeX2oCO0l/DUVC5oIvG
S01n3cK7a/ydCuRyKoHKiWaSiokaDbmmXfYQ0xEhTRT3+KgjDFFMyqIosyMl+mTOQqPsstQhFI8K
DHM4I1W+oxfTznpOu0busKhEat2s/UqHXNNxtYqq2taE5gNBwLUmTi/RZN36Ch2iJv8oQzw7EmdC
XXSPSogpI0s09I4hRIrOMF1Jz6QVV7D3Lm6vKf6eswLLiz9aExetfA8dhSleNSHlNs5mAYBDlIJD
3j/Cn18rBH9NlrZX6uh19mmVcsal+bTYxhljavMeicPJMjX422h8BLZBIC7qc5kg2m2Ek5l2XluS
klXMXNhy8VUuRyx6ubkcw/Vd3i+wmHzCS9MRJmbN3VE32Zp6AxSa0RtwSdLrXq5w+jRagaaRAzbs
3yrUxFpiMHtLplXoIzYua7FyCnXclhkEC+wdNtUFsexmdFU043tSspdX4OPR3qIgNGg7oxPcc3Y9
4vp7HrUK4TIUe3WlB4jsxlGlgQf5yMlb/ypXjfYqi3lbW7Kl7AgZkCONgHetEFu4MIXQuNWXGagR
SkmkjG31gGARhtuc3kzsha4Qzb3XLFER2tDK6zkXgCfJygbE9Q1v0lafknCPjR5xadQd5ZDxdD7d
DT68wD5szzEgRXmEiBT7I0YRrYZ4ozxQShQcyuJHMCJ0LcT2vQ2FfW6ZJwaD8qEP/K9pgSFv1lVU
vxb1WBgJ2MjFr0GvnHoI/apinedU3KA5w5Gkjbelb3mTmXDT0uFMDb1EiCGn5ET9b6dmwzNJCIbR
aJx9JXHRc8yRKOZgkDuka2DhKlI9DUbBmdEB14nlcVNn+FbU4iaVpfsgb7dLkkDidzfhiOXVsFZi
COOJzkGs5oy8uhK/SFs6GR3MrcHtN26sdaAU6yYZXZh97qCWX1LF3KSBzKw1zVUHwK4dwHYLhLCz
g64+6/W0z2NmaLXxEGbwwqXFQZjdEB2SMF9vencwsytk2FdkXCzEV1ogmkwWw7yCHrMBVX/Gtpo4
PifzZjQNpGQzI6U+egCltx3U5C4VqhtNHq7GXrlGF0f9yP3DHZPR0/q6coyoehLrLD9kUdIdB01/
MhNJcy3yXlxBAH4tzJ0HsZduQyahZCkEr6th3YbDjZ6qL03YQ3OUaI6MUWmnjQx0Sx9BVM1BsBny
jgKw18lkkMtgBU5/owwJZFf0aNdpleTeJIoOzfeProQl3ssPXaeWjkhm3WowmwcV06RLQF1px0Bf
ce2FcIwo53FVJ4T95TOUNCA3EC9XRalrdkdW1Eps85fBJ+HO6JCfsmQ2V3aJXH6Yjfkc9kN1HYhD
djQyKbuvRWOnyESkq+RMTnJ97qKu+QgzQEDSUHHgqzGRBgX5ebVWMRVfcEt51NP77YXHWjPTNTae
6NA35rPfBMotdrRyE3VjuI57bQ9BUN2bNQ6roDHfCZ17GvThPpLnszjXHvO5a1QQL7kxdVh0Q96g
Tth2McrtNKhPeiM8CkJ9Syaasq20yXCbVPtaWWDDamGJOBi7Ekx+81630xHCE90MTfdv/NTw3dzw
Jycu/JDPi59bG3XrBItaewiKL8Y07VUFLQiJhnld2dTIJyMqb9RBf+liCbZ6YTRPIxMaN1SCqyQe
gyuuurQpQwCEOCrgeJv48VolvYpCxiGW8B5GpWn/e/Q6aDlgFv91pdG0YZRlH3X6kv8S3fLHz/qj
5NDBejMSXP6zdDb+2c+m5NCZYqFnhdHN/wPC8s+Sw/hNVEQIMNSK3/AsnOB/9LNBtyCAXYoNcr5x
3ah/p+RQfhAm4J5H1asvfXNKoh+mWGnLkNSfYYGomexaEcTIJDmkVbZJdM1L6C2kcwzdyWQG1eyF
sVsreeRFUUGWoHg9ReVuDJIjPqDHYDFS1sG6tMYTAdDbgjDoyCcnwsDgXqgnoJR2CkYQsY3m+WWC
k4TsStP4iMEvThL3ZjPpHVEZV0D2X5I52+m94gimv/VlyViL5Aq17I6ZkPVrHJFcOOcXHTmMpc0b
1GMiwROqB7wX758MJK+Og4+8lzvSLq1jAuQz1Yozp+qHEoyjk4dG4tWG/iamJLmqScFVbC5eDa3Z
hpnxLBfDdtJj6ykxg3LdTkbmJdyVSmkmO6Gkz4qS/8EgvCdX9U08AgSIgIjQWkixLpS5m7fCQxRh
a+8781hr3aExIlx6FpZ+KWV7nKX+obZCc6stbeIusoI706A2CdoazPTMdUbT0BaRAROPFe30UPIM
4S0ehi9DSZO7MD8sLcNCzdlo1sFZ1+tdKOjXQ92tGmNks8rA0Ikc3U38oNAmUeVSsoHKef0IxVFR
npNAugKAfFKV8krjanmQkvEW+wDhoJm2DQz/rR796yKovgx5INlhq9wp0J6b1LzSEyJmLSKIGoy3
QmGcZKN8NvEYdMGs25VpnfmrGcSv/GXuC8RQaXu/pFYHknWmFX6uIvO1SJAZ5cmWVgtR8H5whKWw
6+XxoBT6lZYba0MduOZ3m64bVnEe4dNpiSvX1pEKdFKIRgJmuPM7UxuI63ooSWtONGulydjYo/Gp
jbPXwEjPSdNegX6LsVaLi3hb2fSJfFuWeKl7kCkN6jIbKcJjqJf7PiEAJlers2jG1EgtVvKiFZoD
bUccJct9H8PLEsrSwuAcX3oC7wd92pcC3qxCSv8veeeRHEmWZdmttPRcU5STQU9MiVFw5sBEBcSh
nHNdQK2p57WxPupRmQkYkDDJ6lm3SAxCMjz9m7JP3rv3XGoRGmYOw7ZKOrhTou2UunrQIWknnJOT
0rgIS+G17Ph+zGyJpRFLakvyuiAGWS3HM6k0n/MkWosCnp5ZSkIICQD96tTfLS4U8l/yeF2aBTme
QAbkXr/T9BF8b5n7REHMfX3ISuOmiobl9E8eDJZcmlGUTRRo0bj/tRUQ/9dMCOBiKybOWzzkgVw9
QsbWndDo/Z2BAp9Ttpy4+tSx255e2DIsZGZrXJFf327DUsLIbIFP1HMxu8ZJR5EwmDwLrHzYdSVX
KRJ4E1Z+QCxZBaM/kd7FLhMcra8iCOHI4SqjVbd5A9KoiMMMGjokX7G6xdtBbwOxYS0YKF6S/s6M
63qD0+8QhLnlkOSTuK06mfusgnTOzh5XbWNVbqHG48vk55ojKNGbL8aKO0r0woIRPZuPwo7GOis5
EdSdV6TFLWY/SjTDiPeGva4hDhdFbvpenJAVjvs9WLMGXzZz8t4yBbp6FinbujbT7RiKsLhHOXSl
AeRR0tOyCtqUhHDYSaIVnWUGHS9qc69DwEQA6F0wfFhphGdtwql/VCd5vBjELLLjCgDhMKok26bR
bZyZBgRBPb/IK2M6cdD7UtFmamcf9AeQZSywJ46BH4QZitQZRT9lvOgGIA6KMyMM1OIW/B/yRZsq
if1hQfxOjL+IXD4VORjQ4Ji85NwgzjguoZNcl5NVIiwsGNEOH3NUKJGNiPP+dKzNl7OyJeMC5VCO
+4QD7sI2+3htQKkpjSoavI0JNLmKDWAzlwoabe36xEV9P5KFBWaJ2jB1VumPI1UEypFSQfoKWV9u
aEuba9S4K8Il1pLbn51OvVj+vqObyJX9Y7xjqKBYTGakdYw3evW2QyBVu8auPimhU769LpNDE3kv
2KqVo37HUKfaUBfcwSoRmrOoNefzWFfvQaY/BjK4dMtflmyL/m280ejCTaJCFsWER7b369+pgvh1
BA0jCK+VMEKJbDJSG7L5EgQtd6mgj40UhRw5qUV60nRqAqUTKi5HbBrj4HL0iZJoKstwDLvuvimF
l6rv7q1EGGPYZ0p7ZUzD9Nf29F/q7f9okT7fXOxLiwiACpwFOO/4telgl1BU6NEqLWL/ho9+ldnq
iiiA1Z1N5cUZNtl/g9GF/ECjw7MgAlBIfX6DGr1nekkYtPWL+FzTO88ah8QWRTYSs5g266CXHkdw
dlukZTsgI7ugA0AaG1XolbI+wjZI8hMWHYlt59Frpnz6Uct//zA5yFkS9mDel9dschcnVUIUod26
iosMNT2DN/r/x8lgSfxZiIY/1CCL+i3Kg5eiDk70Qv/8Rf+QuVBvBJmIeZ7tPxE9f69EStLfCGBa
RCYLxApXAk/mn71QSVMRmyGBkY4qkbjtceggjlEWm8S/5bU/noE4cXDNGEPw6aoKmLfPr4YY5gns
qoz+Eb2EMoDUHFOxbvuVgdGu65e+PJEaqrb+cNe+WT7wWxy9k38GVjnccBjBY/LnrPLhnQyTwOhY
R4l8K3yotfTooNc+hka3S4ZgV2f1SyqzkxEU5cL3i31pdWsxns2VlgmbOIlEHOVZzzTTvnRmhQqE
MHQmoemX3PnPGjQTq8dP2zTGeygI5WUB9T80DAhZoJ3w7hZvscReTYrH55S+xmbSE1Qny5ZGn9SH
2VQPBOdQKenDdV0SEpL7pDe0NbtjKaD+UeJfH2u4O9mQ3tWRfh4mOptbpd2MwKh7Ya1C7AkvRDWH
X1e4qozV/9nsNqrx1op3AySv9LoGMW62CaoWKXZygR0uIMSHtOzzdTggZ6yt11mZqESO1bnE5Cpn
4SXbC75d/xzZ/rop2sAN8+heUau7FsdwpLCXVvSrdu7fMBlfa3K2n9C1rJRmBMAtkR6ioOJIXnqB
nZO/CIsIyEzJeIJnch0Z0n1ejIe87l02QGuOeFd1K8H0ri9BKK5VmbqiOL60g37RiRQQ9WY9z7Ob
1eNSW7Z+0zy70Qf1bvk/6eRb2kMKJbebbymjxFAZBreS6Stim677Ct7CRFNPItvSzKE41d2vsZ5u
6W/jqxez5yZVqc51+d1ozL85mtxkhKjIk+wJg6igDOS+TMG1TCOS7TVEaj8naUOSKR/q5luoJNWq
tqprsl+TdV8IJBZq76VVXuVgpEE3wFVAXjjNthFujbp80EdxZyY+bXdiiiqVCpdk+YSHqC7pImNx
X9SEW/YxmBrBgU60ao0SzrO1LiX45xTUp2ba+PW9PongK2lfTTW2+METfOA5zZUVXGt8UM2U3mci
Vd7hMOTYV54XjkJCETHvyAPlKxuTW1RcwmDstDRDu6ytEvac8ouowVFPK6+Lb2VjX1moHtsbnVzB
JOSEQCtcC99HFm8R89YUW7zBv7tpWmVDs8qJFgp7i/NCwbn83I/J5yvOKBHD5MPXpHuTKLlZ80oN
nZApCqVWt/Djc7swp6fej24mFZs5q/cekwhG1X47TYCtBeKvZkndFclzUjz6Jprr6TJtvZxvQxnP
pvIqHsdbzo3V0vOmf5yfoamHbn4Wd6G79L0NntlYKgQGH0QTNCcpQCRsrtqZAB4CErCsRLnCfd5U
kOwm+swk38IXGw1PG1XipnK7pcQ3vNcyHwTsLUUgYGDkBIBN36r5+s1N0ihuUGENTQx44qO1snoD
2dR8EJTiIIzCI9h/JiGPiggTHE0KckquIhZJsYvRLdSYTHV/psyevmmEGdUwz1KSAbIyoNdOn6SD
XBYE9xNurJWigCMDv2+90hHf+KO4qShEg8kkK+W3OP/yOdImgnrflvNe7szVQLWY0gFFRo/8REev
WzZXoqOY1WPUieDItUeDo0xDHVjAhKQx+ZlpelaI1rVuXWtRCKkjtedG98pAxp+WrmP6N06qp9SL
CYo5JHF868/4PrJsG1RMlBmH2rhLyJxFIBh3hOMCg7Vi1LjEtExvYBCp0CprrJJcYXil5PKG4i4E
E+0OztnOBHLA391n87pHxDXXJWK/LnmSJ/KBJ7cPIycyt7FOSbUiFmS6LOfMg+rkLUmgxA2Ntsin
KGjihuytizojb7B/HlLDJZZtUzHpy63wPpu7iuymGe1yNyP6arI7IdHRKUpn9ShSFWIKyHgfJXE4
IIGHTKFcys1y8spvCmt0QIZdWJV0nXYV6BQO0jVzMNt5x4ylZ0WQ3xIBpXElP8tjfSjU+6KsD2wf
f/vVmRJnW9Ps3UnqDmmSrem5EEIRGJdL5EElxqs4TK+E9DLuoUROw10kmPdSQRJB29iUL1K5AvBI
ZFV+Y9XEGYXndegfqFp5etqv5EJ81IuJh5LcTm133+uEI9UN+Pvg4Ke/1MSyzXA+S2CAEQ7t1CkR
7kAIjaxxlNkrq8lWBMWRUGon+pkc57Y8kvpsEHqTR5sUgWaNF01uBjvrqV0Nb0rJgio9FuAqyu63
3uTkgkRu1fEAkCcWItEaCZH3UuMGjbiKwkVw3W5JoHAK4qh0xY4VykJn0xAgnHtrqwuyZfc4/x0z
kTeGFpwHClcf0xKD2S+uF1nDoPO/+NGuJnFPqS+VrHG1KEph94Q6UlniBOT5KY3vjZxC0s9bCeX4
JLrsJEz8QewxYA992ecXYy6Ba+zxWzI+4neE+PUelflda8VbQZbcOnoIrHskVTZF0T2fXx8D5xTc
sYBr1V/r84uMgbAECxriZ6QmugKsNlZ3ulhAh5vsrjPtFgFQMN1XfD5Ypd1eEbY/X8Y3po7Pl3F0
9vSnMYvEnsso5nwlQIEzJuW9nUY3n6+z6K5lFgPG1hXp2jKxCaPo6NIDCVVbQVRuAvNNyHSoL+EJ
hu13+8NFJEdyLmSwLxGvfiT1vTBC8elL0w4K1S7p87QyPFLrzBJIGqfGUhTJieqCvng6Pp7d/jzT
fw57fDBmxxzNM9mAdokorRSrrTVo2wLBD2dKohnpKqubbNia3UvSPOkJihLV1glK1TtqXsGtSB0w
gK83iyx4JihmmfWXRQVyitd1F2bOItJXPTuuAF/lWQ8hri+GlwIqq5ptlan/3VI2WRU1Z8UsXSuy
eEnKyBOl/R2hsF5q8qmWs7KVMUh27KxqItCI075W0/gasE/Myv0LPcrLKMoPakYDmM3oBsTNJk0T
rx/PLXlPFOy4amLUsdKpGODlYPv15qns6iGZS9Yxo51cR97jmGnDzy/Rgs3yM1p/jqCO2v3++aX9
fiTDoKO7QEHEo9MDcThSh2WUCUo9jFbpScqZIJ5lxX2rlZufh/rG3Mj3AWHk72MdHedBQ8o4QroJ
dzgLjEvIkoOHZD+q3lxzpsdU6bBJOPEiHqsn/noP/zHoH4fbh1NKOba1WqgMWsm7Un7umocTV/Xd
MejDVf0xHn0YYGabY3QSAxjUaJ//MBdcwa5esQb3rozq/6Qp79vp8p/38Y9G9cOIupDTaJ4ZkTmP
Gs3GcoMDRiPQA6cH+8ZA8fGZ/XmmH8ayuo5Obs5YrXQ+qRbELqdrf6v9CWHtt0+J8AMFky9nbPWo
vhFXnRybeQNhN6wp84T3pgzi+Ocn9d2Dsiy6cCYHeGamo8IOlp5E7xrUb5W6q002UuOtnur//iCy
aIrAEHGx8M/yIz7cr5zzRyJ18gjn45kU3pUVySuzHE+smN/cLkYxRMDuCmqnY159KmddKRWkrZO9
UxX+XdaY9z/fLBA2X+cgCljGIpii5IG75/OVKGmXZxLUVFshmmcgFnIEwDuZTlKXNBGcCjUpZXtb
HHynFJ5mVWdF06FqDeWhZXcfychamodxgDg1Xkxlci7QciSz1ymADIy9+CIu5tysuFX0J9GK0WYq
aLjjszjJtmpAYo1VI+3RwXdpGVZB3O2ISWrtFoT5Oi2Md8WaXLNOL6yyd9M835W9jKmQ2dx0UMw6
KWjtbtgYQ3kOIflqmimmhyt5EtyUGomZmo7ShhdyE12Es7Uu2OlY0W1bz2dg07Bdjl6E96+VZZvw
VKdlCxpbsuvL5ntEoz+ZU2oNmAZB9Jo9rtzKsgUA0NVIDUGi0ROzrxexu1m0ZOJsJ/gcsf1EvRXr
Xl8ZHFO61oRaF1osv4ewpBk2Gx5n299ySIivS4zyro+lvSQu0LvLXHkv9PFSaDgidrSjBAi/lIOB
ytKP/Pm5H3chmC4/PfWj9WDUjdbyS5HdfhzdZNZ1Eglu4r9Y9ZNUnJtJ9/jzcIuE73ilkwnToHyE
ewx2jfL5LUurWW/EgappPdz0XbbxVdh22VWCFaoKQAWH9Uo16l+ahmg1fDfMZzmTvGbstqUlEJV5
TmvWqDmsJnakQW8lmLeO1qkBtZptjWJeaJmnEDMlZoarIhuZFcdS52epeW87yOM0vcek2KTaL38A
MZ02e1Kqr2f9IKW6k5X5ZU33WSHkOC3YJ2S1uYnL3EtM+cQe7YvG789th8kpEo6y2BmOPjZasBaF
E6YNEVfaOD+i3xbb2bZatv46qcNTRVRi1pA3Bd4yAOcKVJ3mNQCtPjkPZGiviBCBdy/FtVWkQtYM
RjsJrEs5KmhyrguKDY3BlcYQl/I3PQoctDLrOA1SR+hUcjvuIzRc0OYKVNEKICHSEglxm8XLVo5u
jBz7aIAmpdRci0LNoJ+SOX6zzuAMxlDCngcRxfEyraSk2Vcm752ZqpeJ1DhB+DQLsovf4tQ25Jt1
ACwAN1o1EGVAlPj8yiGQJrg9m0ZbuzHXun1BXtfFeFVsWxtc3ekIqG9Wa0aj0Mt7zib8mIRaZHmX
DwqHkNYrt2TjbuY16EIM+7l9inD1nckZ4AHfk2aJS6L80aUF7OQ6pWSJW+hIwWYBSFDEWnPmO3HW
+c5Y+Wmko3nCCDW5M5aRBIXTbGusYrOyVVJlCxLMyGjZ137hBCJHWNvUTLtuSPhs41/ZXD/CJPoV
ahC2W8wBhCYGBF+bN6M+7tXicpIzW/OzjUEEnkLO7s/TzXc1a8S0PH44FKzSx1k6yaxLlElR2Oc5
7fqZLDrBlZR5p3EekkbqOVK5rsIJOxsgAGgxqUyVpC9cX8dgWJ38Od+tsQrsWP6B7fbl3bDCZJ5a
IeTndLYz7Esn3xpe7JD5F62pqS8stMzJ8Y2euA3fHM64DRadRB1aE3uuz59ANE6+yOOY7ATzFBmr
wGuz7EXrXyGAek2A/Q5w+RQozolxl23c0bnGoB2CqQz9Etujo9m+RIA8RXPDvuVg/DK8Yk2SO7Ch
1cJb4LU5cZlf0k6YVT8NdzSryhB3STWvRtbkaD/wCi70+YWtP5t39fxqAMxqi+6qWorCIaEXRnI+
pdoTOc72onIhEJ3dEfhRivIitbxIZqLU1Q1g3asUQj2oK3sq+odIe25g0srJmQCinSnHpax8HkrK
Rmmx6odXqph4ekTyxTSdzXOxzsQTN/ab2ZMLpTUAsBflwEJ2/LjrJB66rXu5HG1Vb676Wl4ST1zc
QI11+/MT/KaYYJBGwx6dOGH82csL/WF7q7ajb1ZtMdoTthcJaFTQ+s5SMe/C5nVkt5OOd61cnfps
v/lOUA8wosHuRCUP5/OwSdcEWaFSVWvcpf05b6RsK1Ue/U+78NAdWfvY7pUTWyEcH9+8riAxcUAy
U9DKW+7Gh6stykHVQ59FCfw56ALOPiVQVn8qdxahOPjbt4Jw1luzPSTDWqpT14qW2WutktcwjflG
71tnHIfbKmn2uhC9pqzgKsEfvZw5cyl71fwI8wQrX7ozm5uSGklLQPGCGG5obF3HHcsRkKhuxlAU
p5tSq69TqqfAW89QlToKXhS5zdyyKVaVf1PFV/BpV3lkriR6NQbF32l4qtSNiCmBMq9di56sFCuV
CHgpVMhw/b1YCPQRafT8arEFr83eoYIEGbgnnHRrERSQ6CZRAOxRp2hbipdq7m8GqfMaOlPz+DDA
2KrH986noh5151p918jETUZwPmPTTi35uRizLUkajlABoSOitkSPHP3G48M2pGXjrLYrYdBuQtGT
Wgz4+e/sT+egdBQJ53d1LuMZEzvDbtQr2vErsyWnskLrdZ/nwysZv+inoKOJ26nIoVs094rY76j+
OzHduMZ8Tqf7ItqDmBiRuzdq5bLur6hvG5A06AmsGv12mM9m/zHmiFuIaB80MoGHmzK+siLFYa21
w9k4DNVdtlig6M1UqO78cNj041uWXffae0HWeixHTiM9ZcZBIrNXlWo2rq/VfNkkL4VF3OawydXr
hrpxWiGQU1DChSSSZp5FHb/ALjbCnelTLwpVZxK1dS5NTkXNHkP3FD1o7b5SHhcThlCh/xZwNvry
TTxVt74weg2dvSG9lKdfZMFI/qMoH5Zshiy/60L9QJaoPSPdCpFK9jmB0aTFilDSdBWrhlhue5JV
8sFHl4Nim3K7zHOIJ4+2Br1QZa0xV0oB+2oy3nOl2TTzbNPUDVe/6vpKo2k78x3MabRuU2R3gEXG
bqGsJfspzLbGuG9Lwk8NN6yeJim9s3rSkMPXaaw9vSHEaIL2Ng0PYvcyK9ldzXY76UyvFMp9RVEt
yITrLLNsQ78n056i7m2bivBHXiN4CGUjr9XxMAqWHUu5GyYX840Y+W5COvSUNVeynjyJJLHOonHw
B+WtiyIMrdJ+0CvVbea8dUhL/2X6PHEf4WJYk5JCJ9Lw1W0c6muRqK/mulQHx2BBzAztoarHXcQp
UGXzrUJeCciVL6zfCUpFZMFuhozfDHDuJ9aFQvDRiIFAZ/xgujL8Ark67SWh8cRIdqQexSGtyGag
gZVPJHmcCXrryQ2Oei2T7LxS3FgPz8aiXgPP2OgWav5G2DUa/05KtD7eKRapRf1dWoIJzA8+1hbN
5HmayVWQ9Rsj36kU1HxakOkyO8ujQ9TqSo8vzYsk8eRYdGOVKBut98L0yZwJQIcLno5Y9Tosvobe
OpOE6S5qZ+h9W44AsV8AqGl2llQ74lDDbCDVI0vOjOamz8/j4V7BEmkexjpGepcfsMRsW67SzMwX
Qc/cuk69RiQvyeR9NgSO5pEzTCl5Yg3BLUV3KZSUMFoVCnl3bS2KyqF6AiBMXau3njsVkudo7P34
MqjGtZEIB8VHe2w0ZJ0UF62k2U3yO+gHL0tDbyakRM4KAmTL4qIbsNtkv6NBXMky/s5O5JjY5Zz5
8huKyvvJ91/9iodbPFXVdDbk9b42422NqSkfRjptGSKC1DZM4Xyqt9Z4nQakirXPan0biWOxlSwC
pRtpXJUaZhVcLJuBIncILX4gHsCI08u8QzhQdl6fNjS4JKeHvr3Kg5ZPvdgjQj2PyYIu4LSXw3Cu
ZxQ9/HlJkBfOSxGdbGckQBtJY8EH7ERB9HtG/2whufIrNAx56UxKutMHk70HphWo/U2CpYREm7yT
PIr7XgFrUliiEQqv0AimVlw11jelktqFhh0kIKTdmpIrWRxXiNuJLooGCvapHUfam2oRa6nQaAYu
hAWLF2jETMR8Qu6QqDWcBrPHxfQ0isOVGpDIXpprMZC5NBYhWlNDKdpV+qQazxo7yphCENlJRU/N
shRXFR6VJvCG6BWZiq0N0bkv927RSs1KERIgK3X/kupoaiUt893GN3jj8K3NhrrRK4OOiU6XILlZ
Fl2flcJQ8nWilLcgfoG8cy/kmzEQuFXSRcVlYUlaBfmVIkO6ylKUANioOlfUD2KQX7b+QaYvU5pg
+hPNkRUidiqBsmrmPzWG9qYk8fuo1rsIDbHf75CPuGrUb0ojc4PIsFWDI/KzZb2gsF37luXgabRl
K76vE6SH+ewU9Cy5L+vAVx0/RB1h+C+GEF/2cn4X1+A3C+Mh8tsrePeeQvqV2pt3g+xftWboYRPZ
WqnmFVKFGypSXkQipi2N47GkI0RR3Io863Ha+rTXY5CZlgoLZLjXu/IXjKubkXBIym+jGwEbWxHH
gAjbCrHItCwkabDJguY1SXtMOHJ8Bcj+fTbCq9IYr7DiPNHLupoWKn8m9TBNKMyMMbFTQR5cU0//
7Sv1VRQXvBKoAVDvHawqOdf1yI0En8KN6b+KZFWvuqDd+4ngacWI/qE9W4pYBh6ChuXV90WAmnOh
OD0ajF7vL1vTj7clSRVhHr/XmblWl2VYFpnL5LoFDtBmHs4k8pimZOmx8dN9lVXRl4XrRqnXulG+
TlNq2r2Q70szdv28I8vQIDyw0VrS01r9tpbQ9fh0BEMSgFY68QNp0e9S6o4Y+B/F4r1vIOt3e198
JGfvuSI3acKYnLGps3LjZlnq5GB0woag81LkE+wPLGdOGqB8ruN1Gz7heL9Cm1BNwJAb1SkxI1TQ
W7KCmDQkr9gednI/bS0JdKrfyLgsBbduiB7M29uI49BIaEJHhtaCfdFUukwGVjCkBbZe1hdC0lwK
er0i8h66T00WHTRQ9oLJXq5itqL+/FDT4+6N5062LjtJPPBg8xMHji961OVopUMAIb9albDhHp04
8FWWCWaDkZnCPMvl+TJF6uVTWZ+SxGLN6fZZPP8aYix3UHB0IXU1ZC9TWCOqELpLvz2v+5uJPbvP
IisjtI86YysOylZNZ8di00tj6jmcG2RhM8Hr5+n8QIi4Zw7AAnhXg7Z5qsXGyw3j0pf+qxj1/7YD
W8B5hwyP2CoqUP9a//if/1H/5//+l8rHT3/Jf2kfRVzTlMuwRWmsAco/OTCS+DcZRCnzGd403gGd
89PftY/q34iX1uGQw41Bir2kH/3dEoX2ERLoohukKc3P/bc4MH9Fln6sKagyaQd4SCmtYRGHNvb5
kNZbAWXDgjzrgKibuIndXDSeA3Xx5yjxC1QwZ1AgB43iPXbtaNVG+oOiZQqbBqI3hFJWVpou+hDp
+ZNAHt5yvXrJJ7pdqJoi9QyJU+o/1crqF5rr62QBSpf+GtPGQ8tULNYylGSsKBZmUevd0F6S4mbq
NrJ13iF15N8EYzsoezySMUzyZlfIv4b5AkBXXe3qeTvIHSmae6JFb+rWkO0ipIMRaeZzYWrvkzVu
YiHwCnZmc78LssdK7g+1JdsdOjVFgwXGEtjNEDll4ExicAiBNA0CYCsTqVtunsdpuDIKnYUe7lV+
Z/SerOP0tJ57q3aqnnlbeVuCR/TZK8TZy4ThtygtWJnczbsLI9A37azFzPs9yKikwQIyZl6HnatH
HiIOHWo1aaUn8pVSKesIVFP2Vk39VgMLNZWz13DamBI6H1GxG62rVpPWPjtQqz9Xg/wxQmmSCs3e
qgW202nAQjVB1PFB+pzX3eQM+b2S3c8ypWj0lvmQQU15NUuoVOKy5s1unldQMmQMHI2NrQXz5Gsn
B4cKKUxqCXthaM7NiL6RARWnrw5GFV1reY7ZLM8eolE+73JkF9FwNQeVx7v/OA+W0/CH57zeNNX1
AOgxa+4k1AFidh+R0jeUtzhFCbfZx9pwVkRXffJkdedtZzgVxuKoWTf5dSxfJdzyVJW2iFP3RYQj
KcnNiZJ8vCE/FhkhiZPFeKFQqsezc0FBEm59hadmykI3VbKDnCtXmckxawijXdGVnFiAHmsZ9Y8C
R5QYXSR1cduxz5LYDmmiW/UvnXIjEwGTWeMDtaBVDiU6FkgKr6rfupY9BPkEAMh4aAMZvPjCGUk4
Vadadp2xtU3p/Mcht6aiHSWW6ABn8EUDm6qBhdYWCUyyG1lcC+pwQ2BfTrARMQbKiHkmc5SILmAx
s5Jx6BCexIhcJ3ktKGcGIVjCfBdOhynezLrbjhZtwfXAnw/7xCkmi1zbBz9B5ti0HDhUDQs1CYV0
JdU1hB0HyK5XcyGaACfHIAEyIgEpUdj/U3HSIskBCsTbwlOjJ2F0iRcVuiugDNGt8k0kvUho2HWK
7UjdhlV0DNAhRu1tV7JyqlP+S8ys9yoc122SgTHXDl0HkymmS2gEnj/pHl5LcT1I2a3vj76nZNNb
MwtvMwFKVlDzNohn7CAcKZzW1KcuJUv0D3E3sp5ZbLBVVIyHthmpMUvYKzIVhg2xuxkFyIEFvb1t
uugp5f3sh57NrfUIm2kNbyBejwJ7raIUvDIii5k9k7ns4GTlzMQ9pvTaWU0X88MacPnXdPk/8i67
LJDqNf/rf34lnsjkwWlI2wlsA+p13IDXWpIX9dxoyUPs3q1f84FExA1YephaS3Rgvpavp41in6OS
gX19Cs96XGhDQP5p9KNCrY+lbRIw+tupgoJO5MaLlGZcYPs/X+aXBgkD/WGZEaQAhvZL4VsoyyGj
bdLC1w42xiZwYbivh4O6P92MWX7z53Xp81BHcgO4RWnERbMuabfInVchEIsTV/PNbft0NUu5/UN9
UjXKcdYthiAr/IKyo61s4ovoTFvX5xnA8D953SfVJ6cGPX5WxaQIzbjcQgJGFmZyTmBtuWqc3s1d
gdSW2IYZyBn154s9dTuPlnm10wPUS0qLhnmflo80j07dzaX58NMDWy78w93ES6iYWqByYUQmrFU3
vIggX0raSvTo+J9855cf/NNwRzXtUUt0o16GG2pPSM8q4xnu6v/lTTsqYKu1YHVhxhgFy2uTXfvm
iT7glxbL0Qd1nKOqtuqYzjUjtOMeSs4q4aSSGN1TntSbsAVQwkIupY8W8bkYxjixbY32sRugpOBS
aFg10v66Uy868z4rHwfjtoQnos+3BusMstgqI6AZQwE3dt2apDVYXkMlq3gSliKw/0h0d8BKkrLk
FMmhze9+fucWQO7XZ8TuF/8OlCFaqp9fiWio0mEyuDpjKtcCQuBCntxiLleoPL3I6jXX1Pw9lTq2
R4h7Y1pNNY3FVnqPFelRkWOnMxscJfndkOZkYa9C5a3BJzcIwnkI1uPnn/sVTrjMbn/RjQx25eLR
K6X4VRxLmcUrZQ/uwtnuX9p9u6It5C1H49WpfvP39+fDgEfvF0Qy6G0pA/pswVB625Y6rI1Qcmox
edQq/6qj2hT5oReK+S6ZSAcS4FsoA74e4hd1MyfiTnhWu8tUeTcH0Um7ybUoZ0aLAUEgSOXnGyQv
E+KXb+6fv/dYq5enSjPMBb+39hpX8kI7RdbjIeCRlG276hyUxmui+WhjwfmpVjfZw88/YAlf+/oD
sGzTm2eVtYyjG0a2oayHksT2I97lW0RFnmCvhksYqZvZYKUtvCBfnWr3fjt1WphvF6cYx7LlLf8w
sYGLzGma6K3dIZINkq2YCifilL+/sR+GOPpQRm3uEzVkiLYADEQnwSghMvIiqGjS2avfmU1Jf+Vq
Uh4KeChKOZ8VsvwspimBk3SxaODppLibERnn/RqwyxkF3TODAs7PD2D5Ar68AB9+59EcP9baWKbU
FeliLEQJms8ckjKsZh2WlMD21ZN20mP5x58JknRkmvwIAr+oDk0lg58Fq9NuncEdyPTAiIXYtbiU
N6fiPL7f3XwY62iNzGK8PqMit3SpJ9iT15NCeWoOHuegwWPTI1uTsNwkTmKitWpOfFwnRz+6t2IG
sMtIuVJWTLu4XszQGHBW1a28b/5bM92HKz2a6fpU76W4YKwGGbFsl16/iUhuKM8XYc3J0b79aqkx
LB52lBrakVxiSmNtlKplqcYpH23kaU16gek0Dj0CZKS2A2zKqeBPnbqlxzqNv16efw58tMFju4q/
fBm4Cx/GZi+O52G105XJ07q7ahzXXVwAYj0xSS1z0PE3olDooaynygqRO5+nC02c9VxL59aO/QsT
K0VczPdq0rgt3WxDB/kdYhzRJ//EXuWLNme5WAW9qQyAC6XU8TQVz3phie3015fC/Ot1CzhpJbgY
ujiCROUmcK7uf54PvhqrjwY9mriI0c20eBl02tXb+qLftMR/dNvncMUadeqt/W4i/niFR9+nmqqJ
UVXc2UrJdhGGesggIKfUyxpnVktqcTVyNJaKtdU8iRWKJJXOT0XT1DoFm/h2qwC/GMw+7mSse0cf
UJKHcynWXHdy37lEDZHACCc84uL/D3lnshw5cmXRX5FpjzLMw6IXHUDMjOCczOQGxiSZmAfHDHx9
H2RVdZFBVoZV967btJCpJNEDgMPh/t6958pevEQd+Pu1/98uqf6Ruq4hR/n7gup/Pn1/zaunp7+t
qb75K79XVB2YUArKIcehEDpjtPkg/zfXEnEU4AHSWSBNaTPr8c+KqvGbwicEOQqz5k0pdU5st+BR
/wyBVf8RXcr4MD/RKRKpzd4ECZGj/Sz6v9ko0IpV69ExhZsW0iYNu8veqY9p0G4DJO1rS2+vfSTV
TplDUE4uRRwWbolzyA6ZtkJP7upJvrDRm3GET9tFSkeNkk28tPyM/XGjOB4g52u1zy+6qvFdf8ho
yFdNvOqdHHywQiCeJhmUfSq6TE2Xr0SlQ9gNhtmrWvyoIucouhDwa9Vt7aajEBFHL/YYLVOkewCT
ikfF/GIbabgR9ugV3bOlq5hmWmpqwUikmroOfQuIJD7qufMDdo9WoNM9aaV/k3SIicEsYEKm+uka
ieTlQXbIu9JyB12ydjaAyE6kK+qZWxVQZO/DGgwz+o3Ac5xFSQd2MdXNoben1zyholPVxRUOKBNJ
CUY/kUOUKswj/Pp2kRvhkkzpjd23z2PS3E4dql9LKS/lHHxPCJbfzMIbXWeXGin5NrFst+hxXBsx
ZlfC37Gp2rVLfvi4NugzgfmDPpp1PlC78FUN+oGuVgE5GS60LKWXojIebdkPVlKeVRvqQ17oB09l
SMr0FNBLY/kbl33H7S+j5oXU6qcihDjZy0Zxgew3ulAnR9vUkm4sC5qhyIQd9u95tyEHnMplngMi
DonsC6Z7Z/iBkPOb5Ps7sOOFN/rhZdGPiOeKxtMz5AP1SzLICPeVFZvGtWkOa3W8S3rpxvQxEpjN
MQ6bC4qUUSwuyy6+RKx7LfzkpsYA5giWSvqzCy2RfgRqYW1NXTiLTEUPH5o4woNSvObyeBUCMa+L
7IeBoIo7aG51PcmxceP7gxkMc0yoP/BzagtH7jYa8ixXIdLRMyXNp6xHbIaKtX9Exupldpt7HZZF
SM9bJLdUNNPqsUrAtcdV86WwzB1mgG+QjdAnFV+ZlnvLzlcBi3jqDLdIl5ZwqdNF2sdXhU4esprV
CyfoKk7F0U00iluHTD8AAilF4vFCG+WrIAsRlxX6bY++rmm1Za7oT7jRv3VBd2PMum5NDZEmpTda
ChOMFDe3BDDa2P2yaMPnhI0fR4+db8+t4cGwVwheO+yvlKun9Knz263VTas8El/0rjoWUXxnl2Jt
zPX1AsBkaShXFVQoXLwjQqEhybzCMZ/VWrpqevshd1B0ZHn+LawxyVvCvxkseGyTHHk6aFY3LaPE
Nbt2R0TkqzUMlNtTyGp62yzx7RNpCD4g1upsD7PithGDdNHXMoQDWA2lmvXrEFs4lR5QX4PkYSKm
CJ7Vgma/JO2zLAyObWE/kXtK32X6Nsw/OO/QOuvxJrebSy03ELaoX9UUXQpAyqkmE35snPxKmwHe
WpcPnt0F7T5t7F1lFs8mP8ptE/QywGEzALXozZoazCwBQQ8j9QVEn/etw0LXVDCfJxUUls6bSJLd
WBePgPmtRSCKr5YyaRvM4a4UOM4ebY3jyiOe27SpN1JuU7t2uMI20UgptbODoweerGZPPS7ltTNZ
u9YnrFGr7yyq/vqAxEuxxHJCokb6oyKh2SK1xldF7TUFMVNTUn0PshKTilXJXuVAaYet73uVcOjH
9NJ0q5fShSkgRDCzeM2tXt8bmu9vBBgZAAFpMe8zXoJKgUvplN8cXwr2BHoHMNswTnSwJVyk5O4w
qY8VSPaaVeVlkoRnCxQebz6XV7/vLN/Wnuddz7v9poYSWFdmRbBOFNtp2KLpDKFfD1WFT0GspIJZ
BWhuhVvrfznOyVZPwjQfDz46igKmFrJMRDrtMlbO1hE/FBlwbOL/mt0sCs1P52T/LEGEDVUfgqBs
JA9isI55Grwiqo3WgxK2nurrjsuqdjFGPNOqQbmlydWrb4Ak+/WNnfdw72+siu3ABk81byrYPbzf
yIddI0nBZFWuPepXmR4+9gapqLBP0envRru9aNN8+XPI/wfbPNzR3L9fbfPS88yg3//If/fNOcWg
sodJpBH1N/PV/tzlzdQfsAU2sFGTTR0P5s9dnvWbCkqUtjiQNELf517+n5s9k765Iss2+0WNLTvA
8T8jw/54yQij+Vu2lq59ONQyKxSclj8V45gIT0pRVY/JDsk1pAKpvTadtLkCP/JCPc8lER5UWC2V
i6j2yVcN6qtptA/ZEK8zRRtem5zGcKFYPYwNzd5LQThe4mNAeVQUu043X7pCzYF0+Cka0Mi8j+1m
j/BmGfZ41sxU9XTy5SQp206dvhqQXPmlGSIra8E3IgiUrbvBHzBq0THvCmdli2JJbMLS1JHKSerW
tPiMcAsfY5SRAxG0uxIS8lKxe0xfarWoJPNemXL73m7shYOlPJqsvRyxmXJeGkm5nnI+Myaa6Z7C
ZGLYW1npin0rCO9KxvAlr0tt1aeRGybVsgmfIn0vxcFlxZ8ECAwABsy7AHK3GmxtZqHjK9N3dVWy
X4Dm2Fn7slW2lUo5UTI3A7d/IwdbA/60cNStHG7qahYVl+1ageSxKKVo0zcHPcv7TcCHMsGo7zRi
N6aR5PqZZnoTaCcHHVJXxIFLI3jPCuyZCdrPeOSTlFXsDp26cO0cN3yvQLtpkNeQTT091xopxeN9
qkjCrZJoyYxc1LWBJBBsEKwiWgLIVothPQ7qQjY3k7LhXLjqh295KC+14IKYjZn7cmflcF0z62EG
iBTDiEF3Bxgd9I1KRZtzamAutZokHOpMIWq8QKrdpiRYM2URlNxpMq50K/d0Qky6l0iRtnqZkjRj
wqH3W69p2Swbqxr3miJvChBAtHhDTAyhwq7e7j0T6biP8ngqLqvGRJfagWlfNNSHqQ+8jPW6TDZm
eO8UO4h2xLOEblvjVy0aZ5W2JfXIoH0QWRPsplat1r4Q+T6pML/oQ64vp7hujsqgNJdBanQHegHB
LmzkEZQL27ss/W7UZJBhW5OO3POXlhoF24C6p4Eu/Shlea1ZzfdM0lzdiO7tKciOtcXdpRZvg8SO
7tqkorALD9YOQq9sKy+My6skyzI0u4kD9CNTvKGkiIXjNQYJwzaY6C1TLB3J/87mEzGo79UOSF+i
oDtPSI1XUQ0y7Halqt3OyWYVAS8QjKjw2VLrZ7XrAMvk1vfJSW5zrdlVnfY0DZOOtQ5drCpPzqpX
dWIsugCeii/djL5Cj12FkAU9vsx2LZb5gYeqa8vMLtWFFTTOdS6j1cuhILvD0EEXgm0KPzheBzPv
VBrtXTkTUIHbhwiia9SvdrCm3/zUR9NBT31Itcq6mTmqVZuyZaqTXZg5W1XSVnbmXJJttBCN7alg
WMdRQ0sKl1WMJh5GfafNxNYCdGufDfsWlOsQfFf8QeCoLQXzFjAOdmxCMqWiuYgaWLDTTIXNwMOK
CPyG0iY3clY/VDNBlo0kWXlAZSt2SY2mbPqR+r8zc2eZCZdAym/CPv7eAaZNa8I/ZlKtmJm1sNTl
VThzbANw3QtTwggQFPPL1G4ToLcN8Ft70h/S0ASGS4pn5nh9OpLb3nU9TX+QS4u8su2llTpHJevv
FQl1n2XCeKjqRQHzonZ8yqUA/Z08fJGimhwmh5ehN2mn4lxb+H4oNkXtI6EzwZxkqXFpsnVfxVpI
VJAukMS2ZAlh8wRRfAzGjrXGUa/9KXpWE8JYioiurJVBGm6yEs1Flj+oFe+JEl5gmVsVTvw8yQTA
5LxSih4c0ir/QWuNgyasWdOgntwOC9JjJ5a+HPtpm10k7XAstXzjg9HxrNFcN3pPnIyE3J6woGCl
ThinYphRC8gbwutGIowmjTvhqMl0YbZkTCnjFC5MqCCeSKd7PzFG9Eccb2FNunlnYDjVW3HMs3Dc
B2qP1Cp1vtoidZPqUh2TV638gQsgWWb8CitpYf9b4R0h7zs1yxG2JOjB+6DiLR1vpaj6nkuIuyFs
b9tcvQKUvMzV9MJo1ZsYjfy6oL/nsZ+6KqveJJyiV1aJ4DWI0cIvjEIqVtEgAk8pE6S6miggU+vG
tpZQ82Q8PeT+Gnohe0n0jnyL8PpC7uU/tlh/++X+sF2eU0CQ280uLNky5uLR227OlNVZGMmgEnTU
zBZgYK2Nt3Fsnas9fygGnYwz/443xaA6kqmLOtX4s+gdwJpCU0vueuISOwtpaoHVKPD+cavqZNCT
LWs15F2qcLIkpRdea0q8ZXrGav2xBfd+iNMg4DKROsVuGGL2yFqsyfRFluEqItQn5/Wbw93FbbQ6
V8uff/m7zfjPYUmv12UC0NmOv7+dyVSi7+6J+ZIteFI2a1R4TPNNXF8RyLB+szP9Y7P39kT1sap9
MthJ3wAALHjkGkuTg+B/R5vRC6n5QDP/mVA+bgrrzFHj88ny19WdTMokgLvrzwNGnUnuHQwvL8jO
2kc/n/p/jXJygqvyOtRVWgSUrdBD7UqAu8VaeBcI18x+P7djCvJQz81J5UND5ORuzjvpN2+CNgl/
DAeGpW+b26he5ths24vHBTLxhVG6a3Ydy4qo1bNDf3Zfdao1smZj7bROJ2td2PrQze9Dtvg6t/Tx
qq+smxpPN5Est8U59u2HZiVX+na4k8do+BqXavLOEzW66S4DQDb+bbtVNz0Gy1/P0U+OH++GOnmW
YozCUcpBHA0W8tZGurb5uEuVf9Dtf3ru/3lR5lxN53OqzNX8t4/PIZSGnEouyhDXvXmllFhopPD3
g+8/WpXha1m4Y1HEc+R7P4jWFCmaFDbvpKPB2iuWIypU0wnP3DVY1fyh03UEbQeWcZIcOQeeXI0t
j5MVOxjvI4FTNKvCq16Xr/wsWA1DC+ww8L8S9Hg3dPql1PdLB7J7iOh0pOA0USu2kBlMCaBC/TLx
S2j+xcLPCIKUViGZQUAWEQmM6WIckbTowC8omFz3FqLYUOXEUVlGvLTHJysZQTLja3CBVvSrLmr1
fWCoi1yQctduCv2ZNsJtmerUKptvQQfDEcNhgK01aMwGogeVSdUHuDETX1kOiQU3o2Q5tshZu/jF
h3qBy5kIQ8qi0/iYwRKwjOFQSpzm7K7m1OPgym0tGShIgVJwXAfT9FhFXbIJsfxt4liE+0zVH7nU
y6DWm6Uwi0Nq53fEwO/0mKD7QL5rJfs6DxkBIXM46m4qwpuIgmNg3nQdYZLytS2Nt34KWLK4dkaq
ydqylVQSXmQOkQQjUqJClOsp1rzHUF3bTnZTynexlUFtzmA+FEO9NuwVQX9RT/bUuTYqRLIAf20V
4Oy3BJvrAQZhsPUlf60N2oEURW9MJS5KXCkZlhUnEa8UCzxsTjsDwUxU6Ut16lblwJlTCwsvNirq
dMoVzT7wTPllROq8Do1XIy+R+uRx6rkheULiFTFEvaWsE4cJ0ddZsaoSLp0FIVgYtTQt5EK+GmL/
wi5GHLQcUysaHSrb4iXpBZWXMcsJqJRyt42mLe/tA2kTxF/IYZ9u+4DGRo/tb9E6CrXKmSuOAORJ
wHxsixr0Ctk4BdvhasQy1oX4VUUgjq0CYhW09jHhII9wqhYeKROTl9bGLM623cnXngUsV1MaaaU4
zJ6CiDAqz4bzVLXUtUwVSLCzEpTcFmHl32uTSRyydsS5vW8j0qjhJh+ayEBRzF0u86/OQCsh9nFy
2+QnYFAq1GVXJNPaiKUvfjJyFtK5KkcyDpFO8HbiTGjSIu2yTeT8HrorJcMCQ5JC5lmc6LOenBDW
YVqhRc8PyFvWoy0n18IkAdu2Hn1lTJZT50+3XdX1e3nus9h6S0NBmx6hJe99JxkPHaSAuLEOgqJC
mCJzVozkaxYpNqdgBS5R0iyaEkgRbwSdlhxftnpp+ilJBBKIHAdEcV0QG63x6LYkMm7b7Ajz5Zja
j7QPXVrur21DTFaDqqkm8J4gpuk2r4IXIs1mI7+2HCvistppeuj1XizrEVAMzUJqNGEJDxklP+TO
SgLXDCplGKBARcRF22CNdHB65SDtiGS8G6bqujNbpDxqF3ZQc6wntbaPTWXSVA/8ay11kIvK2QbA
o9gVDu4Ho2geZCoDX4PAb1e9ktvEQmP5C0lrI+WGrLghfqjAMIwB2mNi6hZCH29YHdwyiEOvKpOb
X3+YPtmo2ShJdU2by3fmbGp5+7lAhK5oZQceRgluHJKvODMB3xHhE92jM6v5Z/u0d2OdLOYSQS+p
UTHWLNhjAWKjVu2FB49qRbfujEjrE5y+bGvoAykGa/SLjZMr67QoM3y6g2i8QW26BKldS0tjqdPY
BCQ/bsxl6YlNe2ZrqH4QsUDRfzvsyUWa5BtTECQTrpquDikd3ZmRR//BC7ZmcJM5T/IzLZ+fBJBz
Y3+y2Vch/IDIlpHuUG092WWk1EB9CZoXJfCN4RC4M7IGE1liQYQmv9iWb3KTaJ7CmsNwnBn+wgft
3qwJ38s7Tq6+6Od0v3DbRBBpfz3RPu6A5t+GZ4lmO8/kFLAmGZMTGSn3JR2vROqFzRZjSSiefz3K
xz3z+1FOjnHExbWO5IDvbU0oDBXfnGzVVY//u0FOZlajtfQ65kGStrwplPZRBpxbqcHvyah/u8n6
uBvmWhQgsXRXkE6cJmGGHQ4w0TOMhemwTsBX53e/vpAPDFfeDcvg5dAMigz862Syyq3Uh0Uk95wO
VSwC2sX8TkZrZV1vm7XqVW7knVPUf9zRvRvSPOkXQRMIjLJlyAYaF8fD5BFlFqXNhMBIgo8edDtb
t3ofkzyjHX59uZ9NQUOjzwA9ZpZ8nLweFXznyWDBd8VQUsCbltYgeyWaNqxFvx7p46rKC8j+mMK4
zPZ4Tk97u6qm7STnUcxFquO2hI8usIxblBufJOfHr0f69J1/M9Tp/ez7ADt5NvVukQsc7AZ1tLI5
BjBOB/xoRpe7JVtE2ZddoOIPUowhebCcA9bhdc1/cKO6f4rxQP36Z312q8lkkn92Om0oPe9vAFFG
ClkpPSFMIc1ohxpwK/aQhBYDLuefQ/0/aMLRONXe3FbvqXn61yto22Y8PmWv//Hv/3xiF1KfUVr9
/Btve3As4/Ic5YzcR/2rB+cQmMEHXp3tqwoKqr96cOZvGgIDnRg8Km38H3mUf/bgjN8cfKb04ExY
dSTx/SPB1YcpocnzSmOZLDYKmquTKWEC+5aUnncCyYbrS7chYJMB4AOfhDc36ZN60M8j7rtDIyNR
LOSK6LXPIsv3k8+UKp0krrZHLouzxUVUtdUJx+VTjMEsgA7jhs+X4XO6kpbBVl3hunCHQ3PdXTtf
OvZyJLATlbc7FkherV2zPh+j9FGPOP9CDlAGC7Cp2gYP6u36gPk+dyjF9j8rD7Gz0/bNpl8R1hpe
/A+sNyeDnSx7QdtYTQKzib2r6sU0w2POJU2ber++7R8+vfMwwBwdcoTYg5xS1uzWGuVKh6ihSNdt
uhQWHpftr4f44MPXf45hYr7muc4Wlff3bcxrQ9gc42iykdzWI67SPeTeu6BWOVbuQo4ncNfJb7jU
iUYkKDIjxVSrwt0IgccS2ksA7OKprL+ljbU1qmJLBRbpjXoR9Q9C6q8k8i7URPeq0NqYdFtGmbbw
UN3UsKcSPPl+/8CJ+58WU+aLwqgwv3+2ToPx/UXBne80P0KvMwfEZHJ6IYMJlE35zIb40+fzZpiT
rRFunanXHeZc3WiEL1Z73yaTdmrPVNVA8vJ7T14/be70z48J5/vppiLVU7nFMUqkVEtitXAu8zxE
N9iyAS7n8EugIjFdvCDaZe2XUFa8XBbXA64t1a8XWXejdjRBp+lghqgfdUncmNpaGF+GSXKRUnsW
lQF6Nl6jwK5B8iN3M/9KdqfuMlPui7jB1z4+sRiuUinbmJV50JVyq/gAtmTHNcWuk0x8WA7aOGuN
9EYrjIsiMa44QW8c/RlPAQB+uC7TndBt1xfAwMaLfiTCQhUXZh9hmO4XozQ3cMjLou0bJ1sVlGgd
Uf7Q2y8BeYKO/wQ0dNUXRC7PhLPii565UgGyuqNtQvNzYSUGbYzI07DTk7elKV8Scw1zcVlO1VKC
K6dYtMlqbP15d9BhwchEcI1Kvjds9ctIMF+lRNvRuATZm24OoXNlB9UyQe7TdyipqH5n/LOxeJHF
sJQV7OGdT7z1uhq+B919YGrLTrOpo5DFwGTLtGEbi2lbQzazzAwixy24v2sf5HKsPLR26qlSKNGt
fxYA0iAvof0yNrSAjoBTKKSV8ldS27d1/8UZxT6UQhwC2lotb/1+NfiFOygYFWIbAQUYmvjVkjKc
MlCR7HFtGoLqxgxo60ec0eHMcZJ8dZc0xqPRVk+WSmTPoNzgIvJajZBgmz5XrZOroufWnP14N4zU
ofJ+X2LBN2vabBodtqlEyQon4CWpOYwX7LwgP10YkbExuoYaWNZ6PrgWGQ1i+Nh1mddTYRvA/NRd
6RX1UQk3ASq5Tl4mWXsny9qXPLXMe8eq7jLsfm192acwE2cowcCj10PwT0+9832wvoFo8mCHK4uh
uTBi8sqCYWflm0Bch1OzsjoL5mXFHbKTcaH6OcU9ae9MP2BxVfZTHBBo04Py73TiZAoSdOTHWEvv
J9/ctOhhY+plgUVvEOVsMwKDs0NHeE1DQUm/ncDv1PE9kCLf0LZqF+0libJEkHhWXN/J/rHx9yVS
z0GCQVqMx2YKtiFKtKi4yAu+dW3oxqQVVcZz1OMwH28a874fkI2yGych87EWEwRIz695WNX0XSZQ
UiCTK2hCalsz5Q7qOtiAzpNqBM7afQN/HARMUrmWQ79fsisaqn2me86cra1xNrZLTOPEFo2VD7Wo
uZi0fGUGztpEMVoTWtMMdwbApEwyCPOOt0mRHu0pWiU+quC8sA9+qfKKtipQLD9dowB2SP2U12Er
bRQ1PgoiNAhkmiWLy4QKnRR+GcLbPmHGpt97e6MrTx3BFXYUk6J6MZabVLRHSyQvkwp0KgPEtI8r
8hSb4Qd1py+dE16bVn6f+pvRhp6qpetUNmi0fusTmvJBuxp7KnFpS+Okju+afNhgNF8LO1pZxegF
vuXWzqatjzVWMbOBfAXsDjwD09VspIUfjqh5oFxlrCvUV6N8k6tihxD9u5rW96Y9rEWs/yjZ3me9
+QxM4cqwUpJbsq1vQVbLm9UIhp8HO1bw0XKkTNcjWV1hdiEZFbNagGnoV8DhFiqp4V0orUgJ28ki
iBdShL4g4+nKK2BbixFmVQNaHOXGokyVJbV+8nU7VqqOVcA4WMZI6LK4ridK5WOxbANnaRntVo72
JLdh78ehSrOjN+pVVwe7knVJMpwDldEddCxP7Z9yTXlOo6upSneM7cEt9qhpQmNoH+wGSkgtu01X
XBQxkVHKkxYIitosEkVgrLXGeI6ZHATKegEEFGdUrqbe/pE46oslN8TBmI7rly3gZlEcG7U4KjCX
FPPOcZjr5BZnwHsg2jFVQhhGuiegYdtCbE0FBKEZN19rcJMoYN0xl91R6m704D4dvvsq7QKFSN12
HznZtTGzzcSLRYR8h3QHuddF0iGCAJOaxtna1uA3srtIszmMZ1rGKe8FO18nPEgOwpSeCw5rV5Bw
o8UXUt+uGmhZdnSrNe1OItVtofuRDNtS2YYKFXsTcF1KXhjhhx1bZjRjxLii/7KG6aBmW2msD5Zz
y35z0Tk9hR8JebuGOsecPF7Dy4DFFfEkOmdVXsMA4yhwpPKwU0R7GQ39Nz1GVRAPhdtK5TU0hivZ
ttZRay51gpeKNF8YwevgvORFuyJAe9WBtDRMw81YvVM0BlIcgQd7GiUhaDAUrPa3WVntoMFvJ0jx
sRwe1A7XWGYbGJ5pp3fJzoKwH9YNorBgHYXPk9RcJHr/JVJ4Y0PWojbXv0o+uZ5Kd9M4o2vyUvZd
uBKhPYcArcKIvkEZLq32KBPf6+OabmGOuggUPFmt+fpC0BrMlzSLHh2S4kY/fa1JlVdT5cWu60fk
yzakEdos9EAA3wrhtdEmVNNZ0cH/yiebqP/WB9LW18aroWe90g0q/nxbvKIk+pp04gmgXasWHsKZ
pYKEozGHO12hcTCM2Woyin1QKBdN8ZxWyN51Ej8MXiq+Fr2ZrlRqrSXvkRUdAzBYSnGdoGOHyxgF
e0rTsMuuJoBm+rgRiWeH38p6OXSXrHNDyb4ITF1hb1V7FovZj0PSYTFNVvwPTOr9CuvknPcmVh1/
wvVRHpo1CDDLIDeYrLbao94+zR6PStlGfISE/pKEw8Ye9wRTLUtilysic+ot+C0E5dY+7ApXatlW
mVujSz2lgTc6ftFaa9f1zao1r+dUPRt/BKWdRd3+SGV9r8nZUgna+0yyl/NNNjhcoffajMZtqV1m
7H5wMITCNTAKiLHfaXwUJj9cNnzWcFdAcL/O0eNIoSBqoOgWBoBs1WElD4x9GfpeEGFECUgiE1+E
1pMqXWwSi6DDXnNWGEJEXexyM1pPmvRNtPK+LrDYw6hYKT4P3emWUQjPV7/FArlC9r4Br7aQ8hs1
qldTdNFru6n7NpnT1oZukvkTn1sgkWxAknJnNoSqo4WUFBOlD66bnBT3epvKqOkJSWUZIqKN9ScT
D/KuiY0Lg1tQ5F8Mm4E5gTh3Wvo0DHwEkoOM5E9wJb2urUNAjyP0lCl6zKfY04EGFCZ2jSEzAajK
JLu/BJHvOqZ/RyY6bIFu3ZTWUim+4+5ZgeAgYcs6KIXsKZD2ht7cDTXzfXYN2MNejai3NzfwxIAx
eES9Hvqs28tFdZnSIcvB35nTDnvBurOuSoATji4uzVGsCK2ITOVAqtElWu9VUYRLuDsLVR3Bmckg
plXCjPDFSzj4xgc/GL9mcr5NLaLLoQ5x5/pUXmU9B3GpfZZqjAMK0T6Ksq3r1ssiAzfFPT+v1enB
AmCUZ5+yPGs5WTfQjCsN4lL+ecQU0I1k1yCr28lav5HzkLxDjWbVMiEZLgm+qQWytgyFZhJ7MYg4
w/bXvrXrmx/TiCVKu7Hy2nPsuVEYAjsKNgrniJ9H1P9z1ah//1Fp2r78x7/J/1UpF705i38oRR2L
qgn/5b3m2VOV/OvmNYiK/NM/8UclSoGVhrGVzr0G/oeY7z8rUfZvJA07cD/Jv+AMT6Xqr0qU9RvF
aGD1qmqRPcu//VWJMn8z6BogL+e/0il36v9EDf6hEmU7KJJsKjDELSuGeloQaaY8BfKq8IXBh9Sz
imubLIYWVk5naiLzX3p3FD4Z6eTMDUQ4qcEYo4COfGkhZmsU3KjNmyfxSb3rYzXpZJS5Gv1GsTNp
epyQCa+4BIH663IVruSrahkeh+VMcjlXwD93TSd1PLUYRwI1uKZEIBg1yq1uN2du26cPCAsHXQ8q
ZLZzUsBLUjF0RpEr7tTarxBxcSAFPRy4dDzE9jmoy4e6CHfvZwzHDHin/Hly9xRHcOhSiYYrbABq
jetkeytQztQkP7tpbwc5uWlB3RDrOefPmdJt3ny3z2rgPrQduQrqYbzGFiQUimPv54Bi5E3Tg7+k
iBTflIb11bEhlgFLJ1cUnnqA6SzxL2v9zNz77LreDHsK0hoNxKAdunA34BwZIAhSOIH8enrP9//0
HeKNJy6LFpih2yeTIa+Iuel6hrCoInTiwaQDP2WHocEROJ1Lzfr8ev4a7GQyNFOlmWUzyW5J2Gyi
q9sxK85M7s/m29vrOXlSqW8qYVNzPWIagOBp43UKSRqB9Zlxzty3U2OWiSTFtv1xnnIARvHlEM9l
x1RX8O1CfNE2uBTPNNh+5qP94lk5J7ow4Qw4c3D1uAnhi5uclahemZfLaTcLBs9rFc/cytOGXhar
wZgHDFfmiZv0C7h+rT6dmX9npsRpG3ZqClWnWSgjhnR+0HQ/Kn2y/PUU//UQhnxSAa5t2pVlyHXY
cgThlk0zJblzdKyPxImfS8Sfc5vP6fslgpJUWCUJFzL6tOSqV9mcClfUWrbBsEgIrDnu+7Dy2pyD
f68kzTqSzWyVhfDEmxRCVRCAu61Xv770Tz9ef70OhnzyxsVRHw+64Fexczevx6W6zFfZulz25AZ4
ZJz/j75fc4g9Gay0K9Sfc/jN19JswoTakC27vtVtbEVcS3Ww/vVFffb9ejvEPG/fDKEnmpaUKUPo
pCvH6oC4TrkkHDtVzt29D7X2+Zmqsgqrlg0XGIX3IyVTB+251sg1XcD2v8dNWm6zZbHGhHMJcBI4
4ywRPjNd1U+v769R7ZMevtZYnVkoOq95tuzgFiy8ZNqa16qbg3hy3AW6zKVzb1hucqHiziHXZ1YS
nJULf/ozdItGJ9Y+to7zf//mNlMoSXGj89rMjAOyrZApU3O5spZs8tf9tltXB8szz1z8/Ow+LHE2
RgQbXYJDn+P9oHESxHZFq8uNp4LUNCs4TNpwL/vjGZEJbuBfjgS55P1IZpA2I4U9VJ8BR2UShWeA
Le2spDtGmrOjAI7yD8uZFdxZczssoEnQ1Ec1oqhojxOOIAUQA3LJdGzipSHK8qqTGmoEavYaFGX+
UNIMdM02LRZRxCTtawPfNyUstK/S0Qykx1imIGZHYrhqrJtR5nCsEp8kFKKi8/oy0AvyFUbnqzJm
GzS1RPml0QPr2MHvnYtCImFNHa/aQF9j8PJkyVnWmnjMtGIpKnbaneKUW5HNht20GmhhtMGhm5rH
sirW7N093XdeulwGHUG4yuQn94QvEAp0magyB88yuwks4zYyyZDgfX7tSirWOjz4JC5f8sEiWsQm
HjeX1F0Y2fdaqVbbcjQT9HRlQnOEmzcolUqggb616S0IH7a40zyoUS+RP2cQ7p7ocUBC7jD7y2KH
XgBmtLrL0jlUIKOjOGe6h4MrAlQkFma1WuhsuVT7MIYt2ZGJvM0VauJVXo17lLlIIKuecn+aVTN6
VQLYrGx7+EuLKdXKQx9o6kKbfWv/xd55LUeOXdv2ixABb14BpCWTpkhWFesFwXLw3uPr7wB1pE6C
eYlWq3WeTiiiHyQ1V+6Nbdeea0wQOBBVqTHNfoVafq+WXMlIIqYBvrztEH71oThYmnwcK8OxKosT
q5ztgyChJLPZxrmBl5ax1TWP3EFGvk8AF4UNjNQXsZta6UOYGVdTFN9JAw4zGBwdjKDbiA19SQFK
UlYra+HH80VfSsUR+5sk+BjFTXWa4GyYyou8ukevBVlMyqCiaMsrCZJnm6IlryS6VvLp40V9LcZi
qRU6QwnEhBgJywtloLWJF8WPj2NcPLP9a3HhpPR2yhe+Vxc+uGvHk3eK9OSZn9t6L5LbstYcq1da
84o3O1s7dSSKVSMTaZROSY4nwFWgPHzcmIt701ljFjt7GGsJsn5CdFv9mGEFOBznQo41c76VlsxZ
g/NdYPCCesLkmgOEpG6Vdnqu9HFPDmFFjXcxjDXvNMjHZlzY2zBJ6lk8/g60xlSfvAwez5CmO4A6
tf1xt108DJ4FWmgcrLDnyGn0nNurF3S4DfZ4Hwe4+F3OAizOgWLt9/G8aCFf5DUII4Y61j+pmUwi
T7ipUuOmbXk06obHj8OudeBy/piyEIojYQ1v2PQmFi26fgXRYWW9Wem+V33u2cCOzVagCpIwgzG4
apLzMBmvhFhpybK4TbOKwpxyQkzRCzp0LCmQLmbt5uP+WmvIYsCpkVzVk8A44IljGr9b2cvHf/9S
KyiSmIXfioZFweLv80Y3DKXOvFFRZDfGUeE9vBv/wkc/DzL/iLOvoVMtG+TC/DWEF6TtdiXeMotW
BvSlniKVCL8BYwYTp9O3QfwiTqJGI0gg3snRd9BcH/fUe9Yjp+zzAItWjFEyBHB9OPMd9N/pZtij
FNkFV5G9fqVda8tiJ2tkNQz8mK+SVKfavFXrFXnOxa9+1leLRJTXSr03FDSlrCnjgUzcwBqM7z/u
sJVGGIttLFEEMTLn/tKVxzjIbEu9+zjApX3y7IPMkLjzYaVhBhAXMgHk0AmFr1R4tEC9Ws1DRxwc
Po610mPGYhuryqEd4DqLjqUlW6vdmRN8siJfGcMrUcxF5oRS76CuKBhHFo3vt0ABvtKccO1aqQe+
+GVIEJJcxeVcW1ZYxnrcl3rdkcxINQAgchCBPpGrzcddNg/S5R3J0KjIpizJem+4WhvG/yxdmOOM
4n1FqVMsbaZ6jXA8D9b3cQwiaIaCsnuxVXLF7yZpRPtltngZ4p3sy+NtAKwkGiTDxspyBk6sLQaX
u/CPoPP/frak5RYlcqVJ0PEY3Mmbcmds4mv7S7eR3QCUZLmSYX1PnZ4XH+S3/2zkYsbKoYdn1RxP
PYWf9WOx5SUWQJ69m3ah8wsUbOf07nzDRttoHKo1Er18ca79EX95UpSlvIVFM8dXwOUFlGYBRngs
J2G0E2m+vQ0xKEEsHkthUPbmxHkisq7UVPtU8fYXDsl9ii4vnl7MwL8qy5cpEK6aBJFt2Ad2FEu7
qOVmqxgoAHDDNOwAtM7Hw/HSgQf5ssR1XaWIdH7pOv9iVMM2kScw6BVP2lUiTxaBfpDi9C40Sjy8
vNjBVS+FprByTnh9SHo3Ps8CL5YpTAZzNRjYwtUTjje5/U09zoVIylXg6q4P/o4ZaJeHZAM/4q+s
WmehF6vWVKrd5CeE9vIfFOt1lWJHa0LrizPhjxjLNFAqtMaQ1sSIJ9Z47xrG48cf7n0t+jz2zyIs
zig59/Aw7IkQHNLPcu8mjzPEXH32tvm1ab+IW9WyteNr//2VHeYs8mJpybHq7iVhHvXgj5P7yhRs
a3ApR95MPz9u5MXF8izSYpAYdTt1fj63kcqUNtnLswigPHmrT0SXVkss2UHO4e8NSHVxtMi6XI3T
kFc1dafZ+e+vc2Fa+xS5c9IudJRd9bnunGoXrcyC92V/fMTzuIuhOFDazZ2cuPAwKcSbrVZMF0fL
3Wy0EqxEez22vplzqM8V3ZLZdyRdNZd7AldaiBc8JjupnIIx7U8grELMktDcKF9M/2qUf8ndPkfI
3VMhNrSODFpHVa+xPKTU/GHABl3CvzSJT1b7XKDQipJmZa9/v6QvfuNiQVIVnBU7yiS4GWuKY9mC
ffJ2RHJTJ3RUCEk4PaduYN8/kDZd+x6v15OPemgxDoxSLyJjIjqQ2x+IgY7Nod6FJ46Drmc79o38
Y46+Xvn1brlYtHoxDvKkm/BOm79MQnq2kjeAyT6eSu8W+jkC6wVMXxzmwdO9XejFlFJasyPCIKT2
iHlvBovTOAXRo1R8TpWngkrqjyNebNNZxMWxrfKlvhFwkXM6EQXKtFW73/9+AOpyKWHlKKW9y3H3
+tRlynzE0bUbLbwP1b/AMkGP8UeAxVeJ+7wJzXl7h4skZlu1X2nA/O8vRhuHTRImlISQNVk+rydS
OIyJWJDFln+FXr7VzRoU3XOIYrVBRfRxb71faywRZQcvIbO1E5v9ojVWyu8wxpDuOmmWXR2UffiU
XLFLWOwSf6LIeN4G3rXOxBQQVqEMAHMxl6q6LcVCSDgM+vcah6FOvI8jDQeXwQ5j1JuWYyonMT0l
NW6OgisP08pR+/1bDC3m2Z/XLElHIbOstlCKqsm1WS6LZRuAPsyim8c6i+9KZTuNre3LP0vKG1MB
wRYlEJOEIV72MKUvXvc7GB8KtIdKhbRyY1Gg6KvflWlfN8+l4mqCvIsAmH38gebNbNlfEEOoNqWc
Hl7oYuWrBT+OhaJihmLJF0OflZXZPdxYWQi0ed59FGfxXdRUBKVnlhQ9brzdcAjtbItge3PCSdr1
N5/0g3lAubzNbq0raY/JoYtBuiPvHziR2jeN83QsnJuEIvH77FdwjF3Z1qjYttz4y8fdcaF6cx42
f/THYrzGahWCJ339neNmfsGyNtInsG22tBH3GBM7V26+cqhSLo3Z85iLC0WLlamQpnyDtPcPRWts
U6twMQl20vpn24bbNrvWqIJoOtlNVcXpxpZXE3x+KmV0BMFw8wjHG2zc9epIOsGO2V59JLlmyNl2
/KLIlZNq3xv/VgD9n7S3SjXfGH5Jw7MRZW5iZc7HfXhhCT7rQtKzDIWz+1hvwtRoJ5rD60eLlDXA
pfbjCO8OTvMU+9dHQnv4NgJnDdmsdD5SVfqOpj/V1M910YMX8N+YJkZ7K1/oQotQulEjTzILONsr
FOesRbqgyw22LRSxt1QdgdhwBz8yVhaOeQYsZghcVonSIRJnVOYvRh4SIUUepAk8gpluM9x8kd4/
TamR7lXKQVd68FKLzoMthlwoFDEYIYL5bXRs2ggeZ4h778ef6dLij28rr8EWXwtp4WIzlvt6qDXP
GF5ZZ5Mr2dMeE0IbNsxmvFpr0iXQw5to8ttRMUJAbAaMFqFZnOIXYzvt9cfEZupqztMDtQP2g7nS
wAuLJ46v0HJ55oTbv0yrKV7VG2nl8cmyOzX7NA5fojVTrbUQi6GOH2nTpxGNCtBy6yg/cv0lSVbu
Vu9lQpZIFTKrP3sARwJ1EcVMUiEjvY3BJ7ZUuhNts/4nJWtwK2yFu3AqPylrR8NLg+NNzLnlZ5NK
CIzaDMfXmP1mtqKiLiW5GreiG2+FaFP0Kx/rAluBRlLQKZs8elqauZhgQeMliVwX+OUI+xCv0Cd9
F+5nklqNUAlz7RMMym3mrKoi5s5bTGzUCVzwJE3HdctczDVPm7Bvs+S5+nmEoRZR9HMYTG5441ba
gHGirm4l1/BeWQRzjPnLuZuTJAvlfC4/69u+7gujaynRkB5mlBrE/J0c7sD6O/qW6oUvwvW/bzQ1
hzSoLtX5Bw8Y84pzFjIfi3AAMDTBhQxvu7TYd/VXg7o9yg1Cfydn2U6L8ZZ/ENfKaC8sZW8CLz5r
U3ueVk3dxAlm2lOSYOMUsTJ0LkzCNyEWX3DIvEEdS0JoqrDliMkuSq42XRHrXbgsEQWhAMoRGBXm
4qNVFtrkvqypM+ECKO2rq2YT7Kvdmg3Qpf6ateCU/kkGOdrFMmmVPeV1EWHmSich3hX1Skr70szW
Qd6oCLnZ0eB3vR0KvlVLSqjEPJSpHPZm+bOxocat/zqrn4LN2v350ur1iiRlOcEX3lzunH8PKvTS
mJg5qP8MuhgTf5WDeulrnYV57euzafVXiKTzBFmsT+fd99q9ZyH+LiLp5Zah+J8pRGyei8PBX2R2
XppUM2vqn1EWY/FPwTNHN3XX4ZmXu/WPyHP7z7r1PyOuXh6NfwRbbKaraFIc/9hW1yoPLs70895d
rL3/Oej1wiF5xnbiEsX7LwfYxUFlge3M/Ccg6n8O2/n+jZkN7TzU4vv9JzDSiyvYeazF5/sPOauX
BgvnVpZ+C7Em3fh2ZP69RFIodrLEu+Ny4v1FIunFIThLh0FycXjVlkfXFmAPdmLq5GRVtImi1Knx
/BkCCPCgx/tbZNWK9GxaP1Poucqa8ORS6vZVuPzP6ItBgs2K7jeBRm3k5kpD8du5lDPurc0Bz6dX
Mzvu3n9ibbl013kTdzFgINi0ViPQ6vlMiVnhg3Qd/cy2mIpuPHWjUfxuC7tk0+6nNRXMpfzWDHvR
LBS3vN8tSVIAVyeOdz4v1ry+/0h+Zs/CF2j629jpuDBMG81BffsIB6TayF9RjP8ZXM88QpdbFjZx
MHVJKmJxsxjBxVgkRi5Hs/6DkicbcfNG283uuWuHpUsvAxAL5+vCrGgGEfR2rrSJZSQ4WYmvGHLZ
CV4zQvObCe4gw37+yvOzSWDc8S6ArDra4Bplf3yNvrBRGhynFPxzMWwnC/H2J4Sm0NZmQUpT5KlX
Ux978enjABd2qhkDCb9HnbMcy/PafwM5+a9YiwX8v4ScJNX9elJbjJP/NnLyn2EXR5u/Ezl5YbAA
FcPBEaAXvj9zNef5qSPreqtpNYq1RyAS2CnYJVi9j4fLWojFlBDjqjOaihBDku2SwKLU7PHjCK9r
yNv5zasAwjEyYWT68Eh924pCC6ukTk3Rufosf5vfKLW9O/3oXMmtbTu++l7iFxo7001Nmriyhx0v
ZRTV/7Cf8c77M+vN+ys8+EDVII8li/PldrHcSlM/yg3CAQfZuTke9B3gF2Bl43BjPqBpsQtnTUT7
fk6SKGDMknPU5ieUxchtvVgRoqEjadA3u7pw2uG5jKks7yJMC9cwXhfOOvLMokONocpcQc1F+4aY
vTVX8NFTd80hPeZO7PRbdaterTVr/kNvPyy5WUYmeDu8WuAPv/2wfdj7fqlonRONnbhXvaTZT4Vy
miLt08dDSH9dFhehFOq0KMCk2pmoi2EaGSU2kAF4rRB1mt2lyj5ItGszg1SDLv8uDWE5RXr/acjj
1h2i4AoDGbz44DPtlQ4wW4YdCtRroBS1aZqPhjnAcO2FLwGSG8ZBPpe7z7YGcneF5Y1EBDB2OGBv
mwRuQzs9Rinum9iYeptGSX7gARrZQdib29jvxUOY6ipShngziMZVrps676JIKJrhri6gEgn5RGWy
iLQiGgXblAsMDQARoGrNAfKk5W91IpGl1xKsn7Jwa52KgbzFWSR4SqfyWyuBwvCKXjjUieUMSuiU
bXdjpd214cFjqZII7nYSahiUeIYdYuWC1tin9lqePFYMddupU7X14/4u7HBWnFTeBgefoHLm4sRo
2WFp3EuZILoJDilRXzymTfUUNOFVJmCPoFhg32rzd4raa5MHJojxaLYqwMPJUWvj51Drtl60WBhM
ot2bxQP47yNez6fKywNbECSGXwXqvQI2b2e6/JQNvEz1lvRVDaofcOFuxWjmbClwp0NsBZ3OALaS
W8+WlE27UQluMQ7kwTlJeWTzsfmBoWJXeaoBEMpgfhvazrekU5Op077Vm5NoabXTgzwIZaArnjgW
tuKnkTsq1E3VQ3irtbh2pl4Q77ou+yxYyUbmL+b1TEHoZhb3aFlA7qwnOS9bll7Mq6XqVw21Fwcw
LHtqefzeRJWxUUThOZjGa9Jl+aYTtd9Go995UUzWCuScnVddCXGu0Vyl6n9WXnyIcHDhfR6DWsgR
vwRjDChY18AVi9nPeIqeK0lJYaXD8ZKs7LcwqrKdNgytSR1aNyg7yc5x44HFR90O9TNHPKe2o9pF
dptI971UWDCBSixyDFvosk/A1W2djxMoYXZqffHGMoWHGk492s8D4iW7HqbBTWXcksrx2kjDK2ny
AVNMk1sJcrODGrQr9apyDUF64LLGY5Q+4GtvFjrmNBBSyhrSnKj2+ykAvFJOxnClTzgmCTMhSlOG
8BjH3S3Uvy9MJ1sNx89WIv/SYIOPWebIkXEdWUllw32vXww/ck0K7DIJHJdUCTsYGfeBVJwAbHlA
75NdnElXesQLK/C05li2/X0n+89l36BN7K6iOH7oKYa5D/UM74Heo/aosXg+a4yHf/nJGaCHHAOW
+e6vGspRzf5k+ZnyaihHufs2bUreo//PUO7/DOX+z1Du7zSUG8zkZymk/2MolwoWdGOj998byoWS
ntzFQqOUdjB11XVaGA+wy7BPlPJiG6NDs6cYwl7vbUulohzQyn+kgq/YpmLelCprpC+Xzx3ekm5g
dN6Ro6NqA26PN/rYsmSO31tYcHYmI6cBiNgcgkIqnNiKg2s9E9NPsBXgMPvjVpiKAxtjAcJIzHM7
wPZ4Z+LnPatwf4ttSg1pB7wS1F9ol0ajHrK6w3wwjVPcBduTbwaP1kT1hjmkN5VgGJDlu6dGG6u9
GOpXEzc+10i8eNOoo3mVguClZD6p0H1b5QbL6OH76GWaC43gpydGyiaH8GdL8phtyhYvSLHFnkIv
pnbb9ta3MDK+GnL7OzVxVuCB/zbPTA8Dirh1MHvyd4Y33tVT/BvuSQrTKlQOVWUmhyEQ+00wyMFG
6v1iH3fK5PpNUu9ptita4Sk1epywStCFvupoeL8IhuftKO0P9sHYPYPIHW57EaPIqFR9px/UG2T/
IYcrkJtqr+NAURoj3t6ya4XhsYjja37APta1XWwKx2SKtuoAGs+vr9AWbpUs3IVhzq4v3o1hcRz8
+ERW6aufmhv8BLeFNdyAUzvkCHBCr79LjGkT5+pNaQGxldjJh0TbeUX8qzWj3DaNX1FlwsNTtqGJ
SlQE8FEl40s8pUe9UxzBxLeSA/dWLOpTk6N+SqkbzUz9UcjLk6zo20JPjrGePNe+dij7ZAu863OT
+libD2yx5HH0sCgwTQx2ahoehlKdnno5/EZ1wnVRq18rrxEc6vW/TQOCjyEcYStVqfnQQ7TYZ4MM
sEzTMdBuhp8hRQVikIu2NhWubgY9hcb5bYO9id9A/8PiBPGD6eaK/9wPwv0wgcuaxuiLHrePgWyE
MMowPwEivpXU6pNhyAcc7X9OXE1kJf8uTtPN0ORfTBX3TzF8yHx50wbIrArtGcDmnaDm1+1kKrYh
iHYBXVPWP2eYliMZOwxa6cp47NiC7xv7KQsLkFCF0+H8stV6wx2EIndzA+pqIvzsu+LFtBLNaVTj
Kz4xv00MPtIWhnBu/PuKjH94FyDHI136DkyQM5vNV4cEP/vDIcE3vn98U7lwJZpfQEAu/CPK4u71
9zok/DPI4t71NzskwC6fb68QYt5e7/6CQ8L7BwC+CbdwuMkK/1k+M+NRS6mnwt2nyMIvWoeVixa+
TFJ0rM01lM6FrDyxUK+IGAbI5N4WN0irE0s1DHHvkO/JdlTYvcU75aRzdfrKzHV8d80A7cKl/zzg
0joA/1WFlBUBBZxC0+RzpH31gl0x3I7m88eDbv7pi8sxKXlETSb4z/dio7/T9OGCDuPVcOJfsRcv
p3+Hx8WlUcNTN/IL0ZqZ3ous439gNDH/+HcdO2tdgckjp9EWeZtEKFmdSg9724fmYN7p194teY6V
5MbFkUmtGDHQslio59/OsyELjCDwhN6pttEBkTOKnXjn71gvd2D1nGS3WvT0Xr/JR0MugAsgrFve
jt5GrIQ6H9ih5wxR//kbUOfELm9OePgcG/tL87l+lD4Lv8Fp40K4lv++NCtoJS9+KisK0tq3of8L
3h3/CrUYmv9L3h0XPzdvkWxBLEIST11veyAMuils6xEgfbWhamncUCHimm6VuHgPz+ZFoi3w/PDx
EnFpzsyOISTPyMBay1Tdn3AM+f8a61yYNGAJsSLCp2l2pJ8zzmdP5YpEwVk3ph2E0XaT5749GMcy
fxxFt7F8JzTylaZdynfqBn4UFtBBnU5dDKlBEGGA5Dgx9w5lPs8z4CgEiyN9lvft/uNuvKAonk8R
5LMV3LwM5GdvG/e/6gF1YRsgHcvjlmgYaDSXllxiPppkRxUe7rb/2N6qjXGsdmtZ3wt6tDnt+0ec
RX+X2LMyxIij3VLX4Er7T6kDxtuZH+2605/w83i/ZiiI3zgo6LN/AxKFt53et1aZVwYjCp9IFwg7
dxQ7dVT4S5795EBhdPv9qgTu/cMI6mBmKB47qIKAbb4NShKW21BM0MbLI5Dh7dYasBIQ8RfkKSap
d34nPQ8ZvgHk+4/Qs4+ob1E+GmWwLWTkxXocZ8eV4TcPr7cb0psftdSoymkcdH7Kjxq280sxG4Xw
CbcRHNfwG0pO0Ks/Dqi83ykUHvx5p3yVYr3rBW9Me7k1Jq5KW2/X/WyfQDdv8Bni8QaXMVf55O+6
TWE7nv1847xMm5cbecbDmPjA7D7+Ke+XFX4Jjw3s+xx1OOy8/R7Uo/VelnutIzQRt0PVzobanrKf
05DaRtvZBQ8eH0d8D0/jFUWWkFQgfcPPalnwNIgTzxsKCsHZUW9ucPwrfGpsQPzbdFuKdrCiGbxw
mCIgO7NKXTeA8+VK1pCx5Z4+tk579G/murF4p/bHznmeRdbCQbh2XSHbrrTy/ZUFSAWLBnxOmWYu
q/2VURh9zRub11Yq1+FRPbTu882zvg2O1opLivw6bRYj+E20xeLR93VYhD61C5WmNSreBmZ9nIbJ
26VB91MWLDfvzKsIhe1+kpPwlCjVYyw1P6y+irdJoVD0Iwm3hleUjkxBvxPOFRb5RB5b9HXf0aPJ
2wtq/WD2xV00mb8krXqJBTBxfvBbib3HapqOQV1vgTzfNRok7gFJwGGIpwFisbDDQHVjyp7gmF7y
2Kg1xpBpdZspzSZvRLf0w7uaa28GGL5sY1evCtmRY3HfS+MhUkClqVNU213fw5pqovihMdv+2kJC
uY10IXb8KcgOQxV/C4243KiWP/Fm1T5rZX1LHmqyY2UMMXChGCQ2eB7oQEq1ef87aM0vldbvMN04
RpNg2IqYZbbaGfeFNvFmUvom/p915TSNL2BDUqD6VtPSqacebHmnuHlVPwmSthFqc2PhidlK0a0p
J82hz6hoasNcJVEkqXbSx1dJGSV7rEGeinq6raTioTOrABsTEQ/bqL8FK+YOivXFryzXL4wT4K1T
nAj7QpxeWmEkryIIx6ZPvgU99VCB174M4ngVJy8hRG9UPM2PpAVyFpZFbTeV0DiarNV2WDcPad4C
t5eyr2HV3Wc1z2ZqLmXbCdfZjdAY0pVmDLyEtPon3fBHW1cwl0H7+qhT4Lu3gjjbauQz7npLSTdZ
0gy7UZVORiGUTp8NgZ1AvHXbIkfJIndfG81/Im3CM1RlZXs+01EOhcCVPNNJG+3Ra1uIlx30+S4u
bmaPU3s+WR3KJnA0KzhM6VS5URB+bZLsOKbVz2AsqwPNVnkANfbQiPGBL6GXBWXvA5PXMFcuDcMe
DbJCVp39tLT+m66OPDhVkgB+t+r3HC0eUgG3nSoweUdTWtUx+i7ZifL4O26yX1k/ZK46Fo3D4+99
4GF1bEhe5w55lThCGBTXWMYGsM2kb10k3WMhcdeloMCCanZfjRJ9W0e5sPE8FbJ6HX328upuLNix
q/Yw9GR+SrlzedoBkZZU0kOqigUVOcJvRSFN2BraXS4LL12F1UIjfBJ8IaW0BcR9o3jTlaEU9hRG
P+tcnnZNM/5WE1VzceOhHI7HR1vSxNwVpv7rTKXHvB4HEPEg6OFjmAdH3+jBuSeu2ZT7Kil4Vo1/
VD7er7Ag7MLQof80/Q5GeWJn48x567rryVK/hUPd25FRxNgseSQFLZ7uKklOd9g+fms84WCa0nUK
4qUdpnp+uuL5zigwAUmzZ6WYjtoI3VytJ55yrE2iC5u6jreR6f+qgLtpuPmpmfZ5aounplS+V5b3
GeT2j4/X3ven8rdL73JPm8qJCn2WXqkXtpmIn1EY1PdBbZ0yY+zWtrMLh4fzpXcJQTHBkUSaRbSG
Y5S4KamItm5YCnfNzrtZ03Gv7Crm4qCsjn0rZxLrPGchJxAeKdhwc3Xt7H8xCqdCDe6ExMl87uCz
u4aWeZ4eQPRyYuV+CB+n4i5Qvnz8jS6oAvlIZzEW10ix60sDaDHz7pt1O36eC8kxE3a7jbq93t1d
DwjF/gxI9YIq8E3cJQcLQYKlR/NOOZ8+jO0BU6//SVohzCNo6la/st3aRfHCWfu8tUtuVdKYpZ5J
DJI25lEVUsIMZUgEzzWU9sUoxbuPe/fCZeJtKxe3xVjsuwy7o4YDZvgp3XgH5YSTlT2rcHx3/3ut
eRdn3B8f8xXHcjZgDFDDEsXRjeNnxZYs49EzlKtUm3aRUK8cWF9VPe+OOmexFgMn0poRZx2aFh0o
AbkKd9qOTOMqAWKtSYtFpBXNOEjZLx25/pQFd7W0naR7gxKNj7/U2nh8vSqcdR0FZyFZQLrO++Z/
0gGFHL5/C/cl3stgTqFs2jca8q32wCK60pMrs1xZrCWVpka8KxF5iIRNHxl4vZW3XdX9h2EWQ7Hk
iKmGOmFqczZ423taT8ntSpC1UaEslqwQe/W4S/hcyWFWoJYnYzNuZVe8Wuu192ghwPvUM3J5kRTE
g8vC2sDMWq6LRMKos7Lne3P+1D8V29IJnw7xzjwYTke6KbKR6TjHwLdZxtz2+5j+lZFz/kMWHav7
XV2GIj9klkrY0jbdRNuK+TDYnLqdaj+LqxUnR6E2XlmPHw/bi/19HnzR36llDEoybxG9X/E060Rq
svdAIoX1N7/d+Z5ii0bo+n630uq5UcvZb2DSYVhojWVjWRGTqoPalxpxrfaoFydZX8kFXJoUmMeC
YkB7Z+Fu+XbrM0t0zhHqMswAcdKUd6mCfdW0Xem9y634I8piDVNH1cr9kTnR+K6+U+FxRZIzfCoq
e8RQtdhZSPNX7ogXGyaTGaXe0eBlyHjbsNaSU9wMO9az6Vsd3SnFnZzcf9yseUl8923OQixalfme
2GUDIcTqu2C2ttC026i8i5PfnnUvjvsGcNvHES/24x8RXxfXs8Uz6ydPjRQi1lVxrY/YH0XNykif
f/S7RpEjo6AGXoVoKm/7TWuhKil1w1lozPZYKe19L9uLifIDY6DWzXpta1TGsPm4XReSrxAuSY9R
f8J7DJr6t1FTTF6yRKwbnhL8PU5Wbuzgk7QN9uLeXGHEvn75ZQth6/FOQq4X46jFTmeOgV5kAy0c
d8XBCu05A6W78MjDg30tsojGt767lne69OVMBQLJP+Sny0JOAPqFmkjztUv44lmfinHls83DedEo
lbdPZIpIpNF5LxqVNWXlCU3TQehXvk6yansktOre2Mqh5g4oRD7+YJe2ceKpILHmIghpyXDBsc7r
h7iFgkWFqq0WKDemSccJVSeviR9gjHVz2W8V5SmxwlsfhgembCbejoH2bdT1ozh8NRPRVo1rFQlI
0n7/+Pdd6O43P28xNSWN7hAtugMrYidjafOsw78fAeG3MZc287SnL0ZsEkqxnChl5xR4tpme6ojd
X1g1Va4kmAaQyuOFZzEV08AMxKKPyB27c+KwdLqJeVG7o/sS2KJt4vK5crm7sKK9iTh369n6UiS+
MTRzRHXXzeXGe4wcN8FmjW86byrLwTrD+UXKw6nNfZcR1afY8xqSsK20k8LHLOUAITU2jV1pz4XF
TD0PtOjBfvStQC0JlNqP8U6+k3aYK66xWi4tXm+iLIZCqGvkCCqinAReMCwnu2pdc6PZ1vUaXGI1
1GJXkyKSWfHcc/lL/BKecMzrhZ12kpyQ/VQ4+NLKwnxpHp134GIeZXFaDrJMvDrFWG5KkAW36kpt
+IXKDgWkGCRSEVvyudL97ahTxVEG6Q3lrXdy27C/5qRGqZrDQaBzg0fv3t93D5jCQwlJbLaFzrlD
1dY5ub/DWNWOoaCt3e/mIvHFGCVxPleTWcBXqJsxl0RZdNx5y0tj4wSj+XUU+89mnm7EyfhcD/IX
ZfI+AzL7Dm8+4Tph3Wgx1/dUPaYl8MraOiIaRp6XWz/Mcbb0iTQOrGWwKZTSRWK/TUTBs9sALysV
L5cK/RqpuZ6VehpnY9z4To6LHUzswxh5t2ESUMpiQmmVpLsWe9HZ0mEsqm0pGJy6NWOTJijSZlFY
3kh7RZpc0CtoFrkc8OV8Pb82cAEN8FiNlPw+qn/3GAlD4qeH8Y+EIqTpIw7RHJOS+y75NLYybn+/
O86ynSfddUrl9uJmbC07a/zrnFR4i6UTr5vzebGrDTcqxG0Pjk9tSJ2LJPOyx8TX0byHIh7hDQRm
SbdHVbu2wiKyVTKReIchs+S0JN+oISd5fCwzg5tD0N1pcnkTFJTRac91pH6RKVbMBXKPTUTMqdlp
+mfZiLeFJDllXzgYJZCKDdw04C/6bmeA6xRxtfeLX5FSOnmYO1IeHPi/H+Kq3ElUge5aTy9sD5Zp
N3YYZxcQIorNkOTbQI1OZpX/wJF5k475qVdvjKBwhiLfakJzavSfvWX9VAvluuLs1cWZ7Qnj97rU
d1qY7SThWKbTKebmQ12GrZmR7WOTLErF9ZCnSOlknUfspw4/a7m71er4x2DAcuu4OmgYdlch1q4U
wWTgr6p7c3bENQpYg0K+UwvpVzzlN7nf34jp78njDqTmp24YYfVUD4qMvbOQFZHrC/63WPN1lHDC
ycfTtcO5vKp54jMlp6uznS9yS8xJlbee24rPCQ60SSTuVK3AcGg44AGBG61yE2vS776kaLXrjyB7
0XUo1VVcRZ1dBshT1c9jg8G3xLsHVSCRldlDtO+1L4L6qRuz27ASXVFKba2qvlMneZCGgfxPd9Vr
2i8vLz/xDuvKcn5lYmaMg/pWM0i8msq4E/r8W2VMe6/Ld6M33fTR+NiYycuoVVetQrRW+YrJLCJL
TcSFNLSVQHETqiAT7AVw7BS3CJuefC3En6PF6bScke/GrUJ/lImr+L9zTKhVT7Ipu3DC9E4Mqfl4
ishMc3fNK9x9FXx4/Z3VYfKb4jfe6Xy2n2rdbn0TF50GUwm5tbaTgCtu6RvFtdGWeOxSaHAV+FmF
6/aIH2aYDF9iXRaoTVCp2FEFlW5T3Kxsvpb/j7LzWo5bydL1q3Tse/TAm4jpuYApxyq6or9BkCIF
710CTz9fqXtmpBKPePqid7SCErOAAjLXWr8T6daJo+dOcwZkC2GDdMxEGdG+zpnilnJ4HBXSYk5s
T4GarK92RUbqyyzn97Em7RxDbDoLZnFkzLupCq3rmQRVbyrAKFQ0DcngPOuFjZc30QdVSqr9iKFo
gJ/05YwKKTppORS7eNTVFt0FN0Hpklux0KeYhGLrPcKJami9pcrWsk40Z1UHssSeFVUD7MpKrVdt
0mT4AJNyHU43bVXja1xKyonu6/cy8SpiIbLcwam+GOZ4GxqN4io15OlCju81pdjrqXLJzCV0u656
FpIpr5M23dnDuI1Ceg2LQRdbzYRkOzX8SC5mVwgL5Ef6Juxm5WTmXi157NVhPoTQoFNLC6zC9nrR
X6bCWglJ+JkM21ZSNt0QbtpO9+a6gB9sPttRvO1q6a0ZhwcnkwSBhWMh/CaP+B3zNLtOEcP2TULZ
TXp7uUxNnWF9v8+7bOZtjie3qau3vJl3tiOQ7TiaK1W14naGIbmppC1e4lj4FfPfqzpWObEGjMcm
nPTcMq2SjS6j/xryVUjWQWJJwcgZpk5tt2uHRH4eQuVmrDnwbPNYYPavjYR7hU5P7vrS3LZCLoEs
wD8sa5Bek5kI56rJH7ITR1zXUCFa7TJ7qNoum77bSr0OTthJ92WC3FMLCeDWAAnWraITzyxNycNU
yOgI9eFl0JYpWJrwqlLBoouu2XZq6itl0d8OtTm5Gc9CVE5rZ16uJDrPXCaj3WqVtyjDXj/D2x3a
Z2D13LRI3LSGciBzyXdQdVXGchk6xVopybsmwCheDT1JtFq+rCEkAybBoK/sJ6EStdzkHYHc3XrR
2QpiW99HTfmEzO1AHrPhm4YSb0gx9TI2SrkVoLt15UVFVPjdLGU+xX4alJYR+suUFkjvnEsOZjKa
TX1w+f1UmdXCiJE63nWc8brpdUBVZG3LOB3laNmJdnmW1SgIq/JKQS2EGmkV5+oqVYhgLhKFz6Qo
d32L2Lqvk9yjQ4asUvvW0B7MMIdwTvS8y0wuIGrC8jW7mrdKnW+H4hKZ0GVuv6i65amy8jH0mr3p
y8Y9wYHBrC7Hso3e0yltPUXCAq1F1kSu9OPE2Cfo5hPoJtvkc8c1Qj9EXrCiW8mtQnFTCeGLxsrW
dOwdssF5VQtpN1nLnViAvczB7Fx1hJifV9arCiO6b83FG6LwRsudTVnL8GT7ttlVbGmuUfWPvPHR
UxSFw2pSgHcVfFqDpAOTUzSDtHjCnophTT7EY2tSi0S1GxUVu4g+39omCHeUxqRt12s5oxQlV77o
zHWpoQxr4+tJl6/DIloJMSzkjoVPapbfiVG/kqYpcBA3xIQbz3rkLzUgxUImGfaFcnqdhVDJYYGH
xQvZVatYRZMlCHgP0QTIVb6SGqwYq9ukNd22nT3irG5ieO78xTpy83pcDbFMgPj8amUzrJ+6iDw0
GdNqTAb9IjJUsuF7Ns1NpRP+fUuU1GWd66BA/XM0RkGhc5LT3UY9LHfdSgOhhqslz7wY1FSNk9uc
OMPauJ8HfWOO6XvYlS63Yj1EKWqR+QX+um8Z4kCuNj8YO8AWh6ypnLe45fIbaRsv3x10HLaTXNTV
VSquiy5zl+Fxnq8capG2Exe1DEtAyx54tTkocWFT9xJUd7XW3EFtyGVn32qQqpgArg7F6jtRCMDn
g6sKi5YgDOLyZar2pThq2R3Gnn4qIfRT7uzmFZ4zadW4vh/Cej/Ipp+1qHyN4yA4kkgDigyA5c4t
xvuhe5Vj1TWjj6q6bLqY7XAhvcry2kTzzci57ubXki2gwEu1srP1Qhb2MjERW7jkKtBwaC7t6FlB
dFvUl6b62Gf7QRCnzqAnNPx4AlSVTE/OAzvS/aorg3G5KlrdHco3Sa9PAdurtt0IBAMd+STFs0Nb
ryeaW8e3ivViJ+Jan18dzGvjjKz2ht9Zm8Kv0xZfe5V70KmOK2P+kV2Xdbm2pgkL+yV8ppvi2Gq2
Jc6j2m0sVugsqGwjXyyyHqgWXJ2IUg2akNE8zSEkRBJu65PEt61dZwqBwCWPxKmt2Uiv5ii9Z/VF
bOxMXTzK4bINF/ZPnsROY9squ1Pm2DpiLqP0153wO/QYc38dk/EgLziedtNGF1VgVsZOY5P0CgVO
izY3mP6Oex6FVT+duBa+3D/3WjAo5qFoWnLFjouIAkskqxo1cc6O4eghRAHnSnXIYFvK60J/qtg4
czvel3243MZaOmykXn2SEl6zOlpzzL5ZSVttm06LL6usuRWnkkzB2d0ltSEorPJmaWJ0OJ2h+vUS
tlfmoI/BzFu1cmToNIbJWyoq8jDtNgeQyOpN6rBB8ioQeBBjrlck66ISHzw05Kmm7bEujGM5N26b
QkXRTzuKZqzCevhuKCLIANgxV7vL9WwdC+OInduFQFhrWPFVfLIMj/JLaai2SF8fSf5YN5G0EWrl
1RTxtF5B1jm+El+W8dp5aYwZigOWo0sNf75x1YoM9Dul5jRRhVjnpRbxRNVHJc+xvlTp2yaCy4NG
M79NZXff5abtq3PLwRXJpAEoW5NAdgeCUM2p7knWcK/pWfcadxgQtGPl1vPo11p+YUe4W0b1hTpr
G6lK1nWTXjCUxq61XDtRU20mZC9Flm2seSlunEWMz1qbLqswTozNIqVwqAqUv9D/xxUco/gubh1j
ExndXKHelovF1fW6CF3ZHIiTp2lc1Uu3KgZKJp0MeykqOexUa5NP6c4qEMqK/naUuS9alnuGPK3H
IQ60afCTJr8edDzNY6rRQQROgSnnYDyrYemq0nRRFeYOeb4vF7oPXynIGtgnWnOZ6OplK5tB3SUf
aN6Qry3Kg67pSM+dPHPDUns2ukLBAGV20r0DX/keWZB14Qijv+bkXKtNa/taONjPreyMj31b6/ra
URd4UqEjIsebRyE3KJX0/DhoKeSqnD77stHs8LgAtbSeZnTho+Bb5dspB23dnETLdRxmOzViNpmb
5Ue31HyXYnKLJdt2WXM/8io0I7ev6XHYVzvOR+xHO+OY2+PeRNtsJeHqVCmE6MXUySTcfkpyt6qs
2iVu4Eg0hfliDUtFO0/Js67i2bxNmTO9oRpJVxFpfyzQVw49WWNhx9s0o4EdD06urmTxMM6h2X+X
9RoZmjmq5XJlLnNxmzIhiT2tKOV4UwypfKXUs+Mb82js4PrxoqA00wpmCglyMZLf4dXMUjNeMZaA
tlqIbnA1ezE0F8sG/aZnlHfhxOQtNr0aX8CMStclcTOvGd0waqvRse/mcpBbOkOjIbew7PVvJ9PW
oK6JOXBjSVa2eW/CqjIM2jmxwCYqrDgNZj2bOJ47fzCkw9D0D2jkryvjdNSJ/L0d03tFH6kFdTr5
9qLJ5Zuu7g9p2yPanw69NvtDZl6POX7XjB4IBNYuOancodEv+PJWiVy+DXKyioSg+nJGLAnKHqpu
G58YOlGH/DDXGbVyuKte1adgbpazG7UeiyEk8x9M+6ptopkzA49ElLt2tlIPDSd9nwSvaVSzmIfc
dHUpzIER+RgP8L2Wu1k10ydtjBf6QMkXs3rL9Du+YtSua65SgPiZSnZTlcsGo8SF3RxkPKfFC5V2
LZnGrZjyAyjgqrWNq7zBcbkxUjhY3WM95Hbjl9WMShT3fhk+JqMSu2lbIsnqq5G6FKEbJ3X7AHlu
3ehdEFOEuYbIG4JZM5weZLNhEtOZnBiLuq6tEqQ8k8I9onSUd1KVek01fehqd6yzLvdKcz46+nxT
xbmGoFAPg8YOv0DXfiNcMB7DCw2GPhl10FrOydSxDKsdJmSHh7u5ri7pev0x9OQtSlJ4rfIGB+mv
9CanMerPU+PzJc+gyrYwpQGqTue19bOJV706XKY8RX8e6yunkfD5KsDc6A4UVccX9gxIiZkYTfGo
4f3gCVjiWZD64ZaahACY7OorU9bz+fTpkjRsTywGn4x/zsVdCttMoy0YTYRhUIbRHuOBBk4Cvt2y
et0Ry/vj4v7jF1FF91//yZ+/VfXcJhEh5b/+8b8OybeW1uJ7/5+nf/a/f+3sb13VH+Wxbz8++sNr
ff43f/mH/P5/re+/9q+//CEo+6Sfb4aPdr796Ia8/7EINeLpb/7//vBvHz9+y91cf/zjr9d3sk98
dqs2+db/9a8fbd//8RcCGJPHUOYG/8fPq/zrr1y+Fvzr2w/2xfJvLx+v+Wv5/v/45x+vXc/vU/9u
kOOAXJHpL36eDg/j9PHjJ/LfbZOIe743Akyw4WTJsmr7+B9/GebfZWB0NCQGeDoEbH7UMSU+/Ujn
951eGESwP2Sd9l//8zGv//n0/fN74ub8689/K4fiukrY3P7x1zlMg96JlUnGBpznBTzHtrU6ToVj
ChjkWPN0aynQ1hwaq6+MzpTf/HJOC3EpcNcJS2UefmZahUMGTO9mmohTpQ3JBIBak5BwwQgqvx4p
il5EL7e7Qcv0Z7lxhs2UKxxP5EQ17FNT/SFN+K87TT+ehMjqdZ9bynVZKPbeApdcQXedGZfXTH/l
TPj85iWgU8sDy4g5N6t5XC3a8CxXLaaxJLsG5KVXgTNSJRk5Uz2sWfTL5TQpYMawKuuYMt4Y6ej1
D955zv/ixRoJaydjKToN13LCcxhlTyny+jkbbnucgtbKMF5bDp4hSuK8jPnAmVTqA6NP5WqaHMOv
Qof6th4JlAuXFSxyKvesvJE0Dvh+iR23SI2tLc2YeRgYs+eO/TC1CMHHfLwoiM/yYsvkdxf0kUyb
RK++StyzVTYy/hDZi70MV9bUUPGFvpyTJ0AIm2ZO1JF1dAgVsjiy9ibsyaBa8I/ZqCfSdlFUQAga
3QNpw+Ws70RPnGqRMZpLaqa7ej4fYMTnnrUsoWdZWesjpoPCrIqM4pBRUmmk8ZrixAhEUaq7pMgY
IWBP6lYzKj6h22Qjm8yLpyzEMiyc+W66jgNvNh/JPUw2KjFgrqyF9Q6mcsixZkUBXkQMg+P4MIj4
Qyt5ahjbHLM0Kv2uI1AkajFi7qORri6s00AGJ/FyGMd+Lqffq8geCW+S7vsufQLlupi08ZVk5WOZ
1rG/hBbqfl0JBlvdQNjH50tJB8r8aiMJZi3lYA+BaFrTr9QpP00YHrsheVKX6R4Q56Ktp1XfNLqv
WRkjSrGaNEruivM3SET1HQJJRwtgX3SAW9+dXnlTpHaX2PK9PrV4RRH9BHUdA55WSj+yRDIxP5I0
ik8QN8MpZg+nhmSdV4p4KqXaDAazya6XWAbEinSUmG3IfaEcMCJ5rai5nza2P09Wzi+t7kSarBZs
sOWm90xgmlYZ3cGCYGSjDYoLWvnyFavL5KLP8vgLFP83o0zeb0hF7CG83ybWzGeHXQ2YmEBpn7w+
kW1ExQSPh9Vi+trQR64d9gf8FWpfiqpiq0Qn8bGFz5UZw4YWSpd+8Wl+c5E8fRod/0aE3Ega4RX8
igNO5ZKObdqgYIXGxd3ZxpBkQz9ZZ4dqt+rwdxtdpmBBcdfdaQ8kfxDteTx+Jc47LzN+fApeVcM6
6dWR7Pz6KTJRsbmFTEdbR3q34jbyyq7065A5xk+Hzye7+DkKflrIsCgjIdrgka6dgdNtGldtXSjw
crvlsGzRJLjzrK9y6SvU+JPj4nQYqdAVTCwjz/HVurCdJZKZETPg9xV5HY7Pdv0yK62bhMxoxGVo
rP98aeew8T8v7f9WPNU9P/EIYqVTgUdYsbK7t2xx8LAI7/+8xG+xc2drnDPjpnJOVOhxJ/Wx8SS5
w1q6NI+u+3iS88mgwpM7uKV3868a6pcS6uez97PHA9KH4jgnUReavl8vbaEUNqIRCzkzPGrMs+zh
yayPf762z26fbfBI6IZOBMO5lopheNdMMeqPeGAuOqAeoyvJv6CXfLaIg5cg3B3U28qPCv+n7ygx
5hK0iggCWZD0Zs5M0b94Ck64/c+lNN8QGRIYUCN+JOjgXKStLuaMxskkYkC+HsoZzxxatulGsXEz
KEJ18f98104P1e/LIe2EWaKhTT5d8E8X1ChT1mCaB12mkLZteK91R8nDtGvdTcjto+EL9t8n94+C
DmUnIl5Yhue7VQ80VM85toW2jIt2w0gY6cnHny/pt6C8H7fQdNgVtRM/81z/4IQRc3oHEUf7lN6J
/Zvmr946uNJWgA+M2HF835wCOcqgPhRv4eufV//8Cv9v8bMbaiSWyPRyGb0xPIz1Rh6e/vz7Pzt+
UISiRbXw9LT18+On0Ue+zEWFpQXT48pYncyKtbWziwPsjr54GD/ZbTlYZBntL6+oct6wGlXFGKrh
ThYL9kCP2PUV0kX15SNvfPYUIvW1T5p1yHi/xWw4iQDMGLkmxZbW8mRc0SZvMzMC9jRuBkMw0AKq
DZh9pt4yxruhUZhn9k8GjAPfyhiDp4Z2L7XyLgUmWqyx/IZC6xpg1a3VEQM/VW+DhipPkctDRYpa
Vhd+FnfYLBKUOuoNZS/+f3PTb6J6wYmoFFeI4q5iLX6dlK7Hqo8jYMHecS6ca5MBdiQ541YU4YUO
I2XEE8gyQxNY33ILvQ7dNpsj33DCi8Eh9sXs/SbN7s2xWOtW6LfVtNXG8K4ciW+D3sgMOhgm3V8M
Gzld4lmMl+NEXWlTdVe11aav3vrE2VQnBZ0UbkomnCW2jGLYOUCPNrk5fcyYBny/1XHZ0oZ9k++c
5S1pkw04o9Z9DE7qKcZNFIcrjfpICh2vN4RbIhRs6n6jlrthuixDBcvJkkuUVkO0D8FeluRDhUOh
MU1CXX2jycN+sJc9fEqYEE2ymh1lLfLagczYXi2a8j6KOuj7aRsKmeE8xcb0nOdHK288Ysu8HjVY
KglPKQ4OiPuiX8V26MZMi7rTVCSJt2VauCW5I0UuP8pd5GHWlEVMyVsH4eBdOtl+71yXY+iLOPN7
9sQ2GrZI8BqQXRPEcQA0UZtv5qyslBG4LTek68ygBVPJ3olaO1CwvJmUCcJQe5mk4xUspWNaOSuh
57uuTdxRpFdJkmJ4pq51RKhZijRveKmyaeVUQ8Agj8Nfpp/KA4xFVg0wQljbD3WGLClOdoXCWC7f
RqlOPi0/KpjTR+IhV/sNnqI3vd0+LU3rykp4SO1vJ2iWOpanpb0WyUhitbSruu/SOGwwD32XQVrH
eF0ibG0z80ZnWJSGLU8p0Hre3jtxd0VDJuXlRVEFuUwPJRDEkhQmyux9agY3BEhIjNFNaTzGtvwe
FtVbZ8reEme8xvZuDKeVMj2puepPSbxOCA7VwPRH4OPEWRjYAkagg44eZPyutLrZYLR2yHsjUItk
L/W3c58lfH0djOBu1S8NYEEmvCbeGt3klfKNVdxJ2uAtAEQMmtXivUIz2+0rhzuQv8pwi+xcJ+6p
DGYLWM6RD/R83ig959adPZBFBjlciATc90IHoYiU1LONLqiiYi3HilubtyHGqHO1a8ZpH2aL34d2
YEJUyqojBfy6zja9GQVg5LBo3c7hf+3sV/FTWRJAX6yRzT5i6OrmYX56nmnOdkZJsPt3gz9oPe6l
jrGLmYha426C0WP0J2qJb2aWt0yArzXA4VXalvAhutUAiibFziYT36ycGnxu1yKsYBUp7gQmlOSK
X4opiGztAU7zEZvZeyW1Ny3OAUpeB7n9poR1IBk20NG4ObFkiwm+WoZUY26DKG5fllo5NDaErZH8
r6RfpZX1JEGBsRmu6vF7Uw9eGFVrpxK+1fkl4dZu3h0VA9EAOw9MrwSY0xy+DdqwteNtFaYXU2ft
i1FbT07hiZFExSLDSFY6Jnq1WnTlack2MxkAbZ4A5qJVFplD5p3Kmoa0sWqSbxomvhguvS7powAC
koqLGqdRLYofQySyfauvh3hjVgsbwPPMNqWI204h1LExHxpezqUBGja7C6fsg3Fudmp5n023hlZe
wZG5jWqYHvGbGWMBQZk/zRUvRX7Ae5gxJka5wy7TJjexHSVQzGw+LHUf9OwMScRe6dhLgJvIwZr1
yzCx7iZrVvzl1FhqFf1oRHeKI3BvbDNlus1HKb61Zyk/9rQwQwiyaYeHNuk7N85o9FN2N9e2lxe4
E9txQGtFg+zhEzt4o97GFzTHq04hcdtaZtz+HDSXmQOfRZrwbe3rAr/fDK6IwKTucpiBmuWuu9I6
joqqK6ALyO2Fhctqk+vPRgKVxVIljWNofI+V4ZBEw67srGMqlidhOwRdOk91BrmqsG+GTLvtnWnk
2DRXuQHE3UIYMbXiIp+GVaus+wbksaxe4bhA52i+9Xhvg10XcoYD9kXdHa2MvHJZFm/hMoC08Tmm
C0lD45zmDrONhB15rjMgKwgjTeNgOzIZia9kNSGcmXyh6VazQ+/MNlx/5Fmv4SwwXJeR8p4Z6kM0
jS7N4X1EEKtkYzVnNe/9QkOP00THEVZeLXN7VajVs9K1d3MPXU4vLIXII2I6Kz3v/FbJb7nh91Mi
bw395B6JE2LjtAXMnSZdd0yrPLGYOuyCrl5palusqqRjjpCCN2dISEHMYcpMfRKgjA1SWsWyTTwD
RzATNDnrhmNrD63fWuRD6iE580jX40ct62aE0zAX6qSBI9X36JyBTho1C8GvlMXxDGAcDy5i6pUi
eq1H7TG2uqArxUcczzGEF+IG575ZEVi+Tsr2ksfXh+VSgT/Ab8KJYlU18a5xypWaVpVfGNr3EJ6D
gxjOTUaGPFUjC7cuMXfOC/VGG3GUgbW3tiG5b6tcbYLF7oaNhk4CdX6u79skzjkV6+/Rot2oiQap
QZvuMqm6LrP8RRP5bcpFaUV+o7conjtd2qmnEFUoPC+KHV+Og7iSMjZeq2ETXbq2Z6oR7qoKNXmr
RbCUmmNYDsclKYnyDOH9jNEdlIf3oYK/sihvet1fxlDWXE1y8IkMtySaXEApXKkajgu2OjdBkc7P
oyIe5x6bgSYLSiI2wVkZDCYQIovJNHGhLo5mS03H4BPPFeJbzaF3VQqIJs82aQ1grJbqxlgapHPt
ug9DPLYNmiVnMhB0j9HD0vSHVuFUn+Wt6PGAJDbufsaqAlZX5RlFvsl1BibkRSNBxy+zawC/KwuS
o6RawFDsHrkK+tdQZsFueSDrCwl8NF2klXERhRJyUqWfV5ZdOjeSJDee1hPAp2eQCXAnrbyukyRK
iGLXWMNeUaUPxWm9eKyfE6veKbO57cblqcfAwUqKQ6SDgWlx/g3A7mVkupqG8XPbwZts8OnXOYp0
Yw7azN4uYwbmb+JM0MBPzW14u1EW7etG+dAH02A2NkeeXqdZEJl1z9lh96SXDnYQ25lZuYVhipUx
m+ErTifOI5oiTNmZNCRg2o06HCpnyvZ9OzzFokqgWieDn4lmQ8WIUCMOQgnYN2C8LMZoXZhJtW8Y
ax70xRSPDE4/4rHfDzrc1HDUx51cy3s1YhI15xvJyK6WxKL+679VUb8foYgDdeOkPQeLUeIvXZTU
zmO5lnEClcrA6R0/jsJkpevtqgOxDgolvRRatwJhgOoAzOw3AhtVjDQT6a6MFzCnftS2+iKkL0ZO
n3Rcp1wcgp5NGi4GDGcjtkqUJ/crHE+ABZdgwa7WW+poy3jqYtGBUCt5JbUD7iEMis1Y+ob3+TbG
r/4LlO33idSvH0P9tVUPZ1Ek8sjHkJjndnED2B4pj6kxXsdtu7Wa/EUqzANQ+BdSg9+HN6yL7ISu
HdWJfJ5qEibKOEqiZt2SbzxTLniYVi11xp8bW/UcRCRy7pd1zjpnxhMJZjLVTERD/QrHNvHL0nyU
k3olmfkxNoZbuxS6S1oPHPPlRqKyc5PTMdAjOXAhz2uQIEd5j38EiHLtdnjqbmRJz+DgMfKP4+i9
MzU6MZP5158/+++3CKkpkg/mhIai05r/+tWoSqzHjgIRvQVtENN0YUzwRZIc/40/L/TJs8hKJgI8
IDNQLPvsJvEEDHNzmm04xylQg2VDIuB28sn6JB3pK0XHZ7OMnxc7XfZPwyGwKFBYhcWsflf213X2
hQPBZ7dNs0EKEI3gjXeuki6yFqVAG8OpFS+6UDEl1oBzvkDdf1/Epsgj5hiZJEFnJ3zx54uQ45Jd
OQRwsFObJqte53K/UqEHf/HN/FCW/TpKYyFwSgOI8wTvn+ECcUbZg1aeY0Bv1QM5GamHEU8SLJwp
q7pTnKshm/K7uofNTxeawuQOu5Ud5+ldrmKFAyFquunkBeICJOh5XUz5fQ+QGKhavxECr33oV7Je
elIXru1O3YbacllmCq1GVFH61WyfiRjNG8cxgEDqztmELfQ7u4jxtqQP87MmvXcyhahKqdOCpWjk
QIS25Ze1OXu6ZT91RiounbzrXWkowo2Ixnqld6X0tmRKdG0vikZPbMB9GzREkoWa46is22uiXt51
A2qtNJfZGq2VtCpsaRV1Y2C19aOqVU9GAvem0XX+05YOv97Z6xLCGMVZYzHQ87Kaq0E41wPFHDE2
MW2xsYfPssHcnmkrjSSM9TWQo1/ly4OsCzfqHMYEpD9MdetLtrwXRbGharo3tQ7imjolm6ouQV2h
cy6ySpkC+YdiUOTdN0OrXtI55sjX8m1aMs+HNtRDha9GRDRxttcNEwOCNn2qI+OharDljsJlXw8V
UwqzuZEsmQbSgH/cdfl7zhtJe5eQThA9zOHYU4ckG7xFhZcQvwH7ebno6vFSMpV3Yar4GC3Gc9sX
b3aeHyrZuYW3tZv63Fs6k3ZXO6QJHyc3GZrAKCz3thMmj+aSfo9OjbOmNeSziYIDaM7XBXVmykGU
NaUfjur1KE/ouwprg9LTISVi7v1FmcNNXk4btWDHNCaUEHoGMl3a5XGCMtqlfRUUQlN8TVLf5Tnv
/apu982igrgpw15Xw2Vdx6SaOIvOPEGyHyh/j6WteTNUsLVZzfssze5mCZ1MZs5vmtWXdM/WVdTM
2yiJ7zOtbj3QllUlLd8TxeKiCYixpLckDi/brt+G4XwE/w1Cw3BTTboAKvdrHZp27Ayw3YouqGk8
NkNlqJsvXttPtgemVTrnOnN3hdnjr9tDGc3F0CrK4qWt3712XuOheTyaV/T+ngjwaGi/dA35ZEm2
CAszZIgS2Byefv7TthpiQJ8iGWdQkm2i+N3IdtH0/u9f1i9rnJ1I8jKLZqpY42Q4RH3ryegNLhu/
2S4HxoeJjwH/F1DkJ2eTTaS7ym7OeJ9beXZd+igPZp2XzOR8jFB8immfw3knr8qgXH+lDf8BFZxt
t7+sdsZsUuMaNAhNOhYvGrYWtBpraZ3iXfOl6ebv0+nTdTGbRmjJ5F09K7zUWFeSWWmwr1bIaYnb
lYHZgxlNzh4CAxV6ourwx/SNwMHALFrGyNX4aKD40JsICmUX3+ugHRjQB2KeD6aRfvEMn77LsztB
4aThRIHi0tass8+n0ckOYYp6ICyv9fxxUaGVJ7hl+vrw8cVj9XtFcKrRTJzMgAPwlz1bir5PswZl
mD2L7IbXcqsHUSB5zbeIwWkAy3lt+X9e8XcE4tcFTx/op3fFGQjPmUoW7JVLDDHcGCe5/kMfv6hE
Pnt2f7mws2fXlPCk0BbWaQfvn8mT0b4P6kucmL+8JuWru3j2ckImVTPTYTGFF3IO6q3mR7vyQuir
pcVZlVAi/+v49K8WPStP4Cm0eqWzaKPuavV16B7//E19/hT+76NhnD0afVUow5L86JL2wqlXinaQ
5ENRPcDD/uKB//RSsKKQsSKFUnYO9abNoKY2QKzHUBSaa/zAFC/6t0t6nC4ck/dKVnTdOEd6mRBl
5tCV3C59lwB86c6dmZv//iL4FJxYcTDTDIDxX59uhGZ1pgwqZoXOq2SheU5U166F++dv5pPbxb4F
XG3jRcT/O1slV4uhViDaeLC7miq8Lzr74c8rnN6Osx1IxR2WPegES9KX/HodwrR6J6yR6chpcqRA
245T5dnZ8PznZX7QSP60zulKf9oNtHyABzctCP36eN/LjrdkJrExZXmfqOoqk4HKZUwLkRSY6/k0
bC6BMBm0YfxSmuV/k/Zey3XjTNv2EbGKOeySXFFZlmzJOyyHMXPOPPrvoqb+f7QolvjMvJu2q9wL
INAAuu8Q74O8ltx8Evd55u/DgpJIywKNOuMx6vSS64z60lTgSqbpR1RQ/C5q4QQ2unSjpuGS6A21
g7vXuMtD2j9l2P0M+xI2jgyBOpgrzpJFOerzMX8ADfMsBjMBjnDWQ57rD5djTspJryntMrdp+lLA
vjU6ePBG2XLHn8zkRkyNnUmlFciD+XOIc1gjU4lGKtoQLKnoFBV0iE15oyjwQY377WeBwkWnQUdt
fIlTGLwUSzOVpdsNE5zbLHaqCka1JZg3IjRx24AlQUtS/zmpqI9aXV/ZMhhrzPJgHfYZddoORF0u
wvGey5CfT9rKqYF0MnBTYKUi6sEf1omUKaXJeqS9dB9LtesH3ydB3sn5tJGK1nK5DEhoxrVICvDt
xecpiyltfb+ZLz0jeiPhbjhat/7N7PqIi664LZyxttdkgA3sMoWUsRSRsarOlOEeDY72xTzozh01
/TuIjSdEm662SwAfoN3zd5bBl4F0wyABaMrl8ktD6AI1DGOn9nbJiQ465BgXHq4j+Tez33u436o6
fNDrmEMqWAVq1NwUam6LfJWnWZv1SsSZvy9OxX44Tof8NKsSZs5mrPl6v8wo2MWwkEG/zD4ol8Pz
ObFapSDNz2gK/0ht/dTvhYN83LpFrlwioQ38E2hxXTUCTQahSCCL/hGuha0r1ME5F+FPeTAqkDBI
bvoR3sHnO+GDcNPbZAIj4iADqqy+6V6/S5lCLyRKG1NVc9vz3yP03OKI//HNzDmA5eTKG1Laa5tP
wX5FVCUMLnR5MaXxpCPzKMWczp5q67r3NAHdsKVOc+q28jbOtvXxGaqpihLtFKqUlx8Q9WHQSgLI
56x13P6qcLMTnrLAL+3w4MGNdSCQutlhS/Rn7Uwlu8ioouMoTbXnMmw4jJ4IP4hiZa66adKeK716
2Ph0KwVR7E8gVIC/mf1lFkNT1AR+LkoSMPgO6llBywgME10UGsA7aRfvzY21Mv9/i71APxsgGEkT
Gqs5L+F3S6WmRhNrE/RTIYYRODMSDf26s6KNMCt1bGB62MfA1Jjtaxe3Xz1VtTxJJ5YfsmUKHu9/
58ot7JI8p4nFcN7HWWLNlAHuYVGMk9O9yH/0h3EHY96hDR7gl9CcgYJJDmCTyskO8uPnX25lIufc
NdvkWGy7pa5Yrno+SHtGyHp3dcE7VAnKNZ7p/pcwLHoAb7NTwPwz3n2vuOA4UsJ2Avf7R9LvStq+
vvbj8xgrm1lDr2s+RkE7Q/C5jOHRw8IKu5nYXpLdKN/77nGw8Jmopo17zuqcvQu02FBFVpQ0FQmU
x8depXYQwjqN6/3nw1mrGlyMZ5GGIz+UC1q5k9P035Iptkfri4Gr7yTumnov0FiE8biVolZSP3hO
nAzwVqbqs0S/0i+SrFAc2Mdf9DOZfp+5Axm4fZk9tyNQt/6XrWfz6mwCkQZSB67OWNaia2voajrv
c1ULtn0cuJ0EA2Lrybe2OHC/UhkaEn3oPl0uDjBuVLiEirvBgLdxTZe1xxCio7GcxxsvpbV7FvBy
qkuU1nFpWJbxY3n0CqPmHgJ2mVwIsMKRT9MBr5lddfB2w38oCGgoAmrcfmhOvNGS3m8u4AfBGDIm
J7nGr3GfHwRUtCSAVzzOfXcLbb52jF2EW0ylCq8ZBuc8lTtp30527RTQ3xkrJ5i0awa7rx1n+Gsr
Sa7VPSh8KjovN85rinaXnxBiyWToZc1+oGZHnfAQPuiualuH3EUMamOPr4/S4rEgzj45rJzLaDmw
h85sOdGGPTC5r/t+x6l28K5nFWO49qm9faitbT6kTP//kIvTRkxp2tHzp889tqe6fglm2Qv5KQpv
SwHSdbeFEF/bee/jLSZUDXgqxkA2nMg3kBN74CW8q80tReh5opZnGzcCyCeQ7eZ3x+VEqt1oxZUp
k0BkpJn7r/5m/WN1ZbwPsciUNXLdQ+0j0KPeYOasnos9LpRXaF4NO/bA5uXjrYr62ZAWEzeoUm3k
AfHo9dvyw8u0F3fhrr2Nz3B43cLGfJo2O1X5/6U4trZK3g92sf3AtnqRgqqPU5rCVegV3+WqPaci
uJUBWVPfuzEU4bRxFK1c77R3MZdFEyMR1YiH5eQAO9EP3qE9DFex4x31u+Rxbjv8h+vd+06HsTjK
TV+s5gYp0i51COqjRRVHtYutPT7vpw+f8Z9+yrI2N5l5pggBoxob8JIWBgQhHTAd7Af8rHwcNw7X
1Y3wLtxi1SDALDa5yqCk4jWWr8fNUuP85RfjuSj+L2ZNTptuDGuLxyh6ohjrHg2ED76N8S6MbTu0
98k+fB6O0X46+ueO7we4mVNdvcpuvojfovMI89525MZGlDd2xetoZxp2b1unP8etM3/lNCavUkZE
DRItt2UqL+WsqToZeLOq1w9dJduJhdBP8bu2njZW7sqkk1CJMr8p56flZfbpC6/nlAbp27hgiaF7
A5VqDDQmTRs7rJlh5if//lFJEx9q6VxiYYSLmoA0ZOUgpObIO7l9mCT/T+9nt97Q7EQlE7fuGisv
B2OurfB4JSTIhMvxRb6cp2iJzCyp7nqu6QA3T+3wNJd0EGr6fDbXPht+fVhQ6rKKadOiATkO8FXz
AL37WlZ/9LOUZVZ8yyYuUmjIfR5q7bupBvRrTeHRCkfqclwjIJVAybE/9Izsa2Lph9JIxY0NubJf
uG5ScuMyAQHn7R737lFS4e+NtNPMfta7nYAOo+KlzwNKNg7C3/d+Xt/1Y/WTe9fGNK7VSS8CL19D
eSDA+ATaoxknEAGm/CDukj3aTA6qEyl6QYrx1lnxN2EyK0c+pBWeYDxnZ+zH4vBQG0AUaJdQbfS6
2zbVztTu0MpU/OPnn2/t+mTooqpQ+YO7DzHn8vvFyCymQGIHjsjZgm46SlBMyz0edCj4t8fWuooc
lDE3oq6UyDBeh+4G+Itn5pKcEw/ROCUDw0Pm0HfMVpJc3r6qW2XBX03hneTMhOnUwvT1DB3amryh
Pf5B6pYSFj+A0iO0MQ2O2uLLFhNKRVDM6fQGqh1n7UlEOBRNxecgC6/j1tpFYvCnNPtnrU5O+HLV
oE/HRxLUcRTMJy2HnS7K+lexD4F2RmnlFN4wwASokPHJulfWZTKPCAo3AFsdJJ8u+CimUBwQUJIt
hx6YyOBGFpItIoZcuYBaXSsOiAx2kboPEba8k2K12YXmdnlrJTuwXUWFsgy2rZSbLj95rg5FjFXY
QG9C81Ah1OqDJ7dXMox5XspYi49BJexEob2vBfUBmcpfpJgfQjSzvXEgR/KEyrQIJJOaxNbCWNnq
EAZROmBt0PdfdibyupHLUIDpgbgKoi6iFH8Ja3TAcsCwR8yOZNfv0U0zhRyTJyH3nNjvp2Mw8MIW
xeQ89JO5D8PsNMbZNdl4OHRlfuOPXrJH8u3356t4JfXBZJsBjBZttg8lmU6AM1EHpHRpQg1cCnCf
2njcKGshZk7y23vRRB358lPReIskg44/4nvqDyYCBaoBrSa84uHUxpUMvwn12iyQoT8V5iFWPBgw
+W0KRPEW4zks41FR2ddplV15Wo7+1jD57thJN02dPMVWgaxYhxI3ik8z+rg9WPFwwn/mVchT4I9l
/Duvi6subXZSijoX/Zfi2GXYtoW5+YrkYbnx+deyno4+B1cAmcrQsqohDqPmoWUAm2r28mpFuxa/
GV62+/y7vVWLF/cvQ+cgpjzPUvtgM5VOuVeaHeALTYDOYnXd12hE9QABjLsU0k8YKNdBoV5LlXmd
RsmP1EN3NNSbn6rkgU9Q0H86pGKhunra/5RTzTGb9IGGYbaLdQHqoKLe1WPyy/O9L37UPX3+41en
6N1vX9yThl5Aq2NgijK1REYa0cK6f7GgmPzfwizPn0wJKzMjTBpCEKwCZwhfuv7h8yArq5tyCOAS
Q8exkhLM5eqmfVqLeYN9u1hejZiy8hT7PMBaRxEpAwRkUHuhHGEu9o+k1ZOc5gxj2L+IjnnwHw1u
1UiX/TIe2usZXBKCZt+4Nqx9ovdBF/m1a6QA3TuCorYmRocgv5K2ju2VFH4xrsXnSYsKRfSQECBA
s+ym6J7NdD+qG+lnYyDLu0EJWN6aJvaJ15aw+czexJZVQa3A0jZKY+vjMQ1UESQqY/riKo43Y5mF
OsArjba3pJ4q3doJVGz74fHzFfHW4FjufeqLIBUxHQF8tZg5q4Q/kGlE6vYvPXYErZ3v8j/7q9T+
+vLbzY/+j7moP8td1Ipte/vYsXama4cOt9vbaafv0dfdbE/OC/2TH7X04gIJNvbTjKyTvLOn126E
wFzT/hTFxwmS18YMbMSaN+W7y7Rc0WECqwrewdsb9XWmbl2tVnY1BU7gevR96DMtV03aQlkRvY5v
eQdD1HXb3dwDFRxhR5NEfzqJBZa7rXvUbf06P+WYPRe9TZvtK67E978/H+zKCr646sz//m6wtd4P
coUwpaOnbHafd1du2R1U6M/DrN2i8SaQObhAw8xd+8s4vuHFqERFXAUihcyMKFpbg8LSpCjbRYF/
mKT0qaD1cPDG9qXNraOpwvuGrnKPbe69KQ+BjeLgncod2GF1bp2ray0Kk5IsJ548y3O9/f538xD5
LeyXErEMNZDUozDLMPoDqrU87iM7Uwf9gFC/aSNsuUvh/iG7l2yk4rVVQUOc4v0M82MDXs5QOghJ
kZvcZLj3hlCMUl76SrdxoKwhC+ZOI3Jc2Ivz5RenY9wkiT8o3mwtPrxBVJM77xWku2Mdkl2mO1v1
kRXxE5NqxczTANGl4vZ8OSxvgPzFXRbtGKdzjX19kwX2np7ZDpXpxNnZ3ZklvseT4NVS3I1Ft/KI
uoi9GGwRAo9XEwMGWwdYPFLBy1hNf9Sj1i2n3pVL81qPcu70wnSnwG75PPxbJ2aRtLj+yhKyIlzZ
aQteDr1th9q0aq6/MongqizHRykInoux3CeeslNgzWk9oB3BF6+GWnBHD2OJKZxu2tg68mzaWS0m
FEB7XVEdr3Rfemx86DjDONid0l1p3fC1z7qDIE/3kyUeokq/k6s/Uw3tJqGFaLcVfxmnfyopO/u5
6MIhPMeSxEssE86DFmNh34u+WyCY9uPzka8klYuBz0v93WayrJRx1VRXctFH1jxE7d6HLTmkG4fi
ylsI9SUKHyK1KXCJizjA+LDyzlCf+VtdbpbkUPfQtDZKAGvDmbG+BrAKJJDUeZm9G45aYzynVuzM
WMKT+tibf2YLhM+nbC0BMZZ/gsiXQXCpEqGLEqSV0UINoMOjpRq6vZXgnGKI59hn1Ya9R06MXo1a
+bIRf16My8WKax/dSxp9PLwX+1Tx1VEJDBOwonXfzYjYHOeD6nHs7+XoaHkx7P4AeU78ukdeVg26
zQg9fP4b1j7n+5+w2K4SYrKNUPMTFAsezncx+TLl/S5WTIqr5q4zX5P06+cRV25VNDf/GfTirlOi
xjY1HRHjSMBZWpFR4tZ71a4T5JdNT2w2RrgGj3gfcAmPqMfRnLD2nVfs4CK4d6/ukA6gYbw/2NeI
7znYRp9mavDu84GuNZa4yql0pklENEAW5zzspRiiCRpA3V79M8O7fnXn7BZDwCO4go1RrpxkF7Hm
WX+3XwQryaduIpY/oVQQfRWtnxujWY8AK8DgpIb9txiN2YzKAGcY3UQEDLQovxNjAWci6MykXCdI
q50uenshlDGjFJCar2/z0XQswzgjU7Xf+DFrpwwnGCVeCyE2FtNiuKkQllmA1vAoBtFeGVXhJETB
UQgCLIgUmhNNld8VpO5hir76WDx8Hn9tLsBhqUimMR/cKC/DDy11c71DnK2RY0Ru0Hrh5vAfQrzh
LYF9G6TByxBKQaYd84kQXWXnYWuH1Ub6WR3EuwiLQSShlRmGCI5djM+hZAKarv+PY1gumcAfEtUD
0atEz40KHWeD8biWSihD0bcAi21SNLycoyZK1JY2N3Mk+Ee1ZY5GcGp4MhnFxvth/qXLTK3T7ZbF
uQpIA+MyEjLvwdSURCqgkdpqhyfO6Mu3InTEf//ZkSED/4F7IkDURT5uDXwaEN1mSNaz1PwYuo32
0tplFIzd3zB5DCHVxZxVU4g6u8ZXp9vtViflGB/QKXHx3975+y3u0toHsmBJ0f7F5U5dCpRFRmEJ
KgxFR21/BuJ1L5wADdgRyt6fz9rHz0M/F9Y6qRbJMMqfl58nkoWqVi02y1g/l7QNJvMKiJL7H4Lw
UsEuVppJvIucE7a+IAQNApRZGrnIVTRh7GrqRh7/YJ0JHhiAJx3AtzaApSmXQ2ktUCO0N+mS7XBH
Odo4d5zdGdQ3n1qho3+h1CE5ylcAyXfC0+cjfMPIXi5zCsdg08C/0dfkTnIZPIpQYvWCCHRAZd+4
bQLGVAWbIDiG5fQWjB3FqRxh01hy7fO9D7tYk6kx1lGBcLoziLd5vve8szg9/h+HtlgiWliM9FWJ
Eds34sNLvfMOxd7f4bwAxPsAx3TPwXy1BUXYmlFtcY+1EqFOGikEm7lv86vqd+LCF3GrneTcDiW3
8zdCe+Zsxf2Y2/mQvGxnwJqBe/PiQ/pm05R1yWiTdlcG92X318Z0zp9kuVJoUvPAQphPpTp2uVJ6
sQ1jS6GeYtyZ405B7PgEvglAlfFQc1/9Ed7zulWP/wOQ/WNOQVgR9g283jfU6WJGk6TjdhrA4+Z5
u9P2bmkLdgoZ4Rf9nx+5C+nC2aqdrs0mXUHEMKEDokmwXJ/pWKXBqNGTb01nshBN3qpPrTzZGdU/
IYzFqNDgHwcrIYR6SG8VF4e7yO4wdHDFPUCDq+Aw3H2NnHC/Be9euaReBl7kmy5useod1Xk6x132
Kn2Ln9W3oIPu/JcO8mW0eabfXVObSPPCxiOal30N01++/Geonj9fmm/Yug9L891ULpZmmrdhwo1w
pLyugED1z5HnWsgD/2Vmzl+zHX1wFZzVx+SgPXno92j/4SyiS67DCeCcpeRzOcQiDiNrytnxKEGc
rSDArknYl8nWDl+BAVBnwf2X+8/ckbcWx1HdFBbse7a4eMZHMHGTu+aIdI+9y2x1T7/0f/E9Xdn0
wBk5/ND+wAFhEXIIwcs3Na2Repy4PMyubD3yf4W883R2e6ockWN67vCyhrzf7ftwev38286fbvlp
qWjqwLRB+6rWYiOW0yglGmrqDoKTduS1dzqGPKgObRQf3i5Bn8VZHBa5YEhpkwacg60m3dWWfCrU
+keMNMEDtIHQjYX4eyU0Z4+WpG0k+kMgBnvsBR78qv5a6uODFo13k9odIrn+aUTjHqGDZxPPwqo0
FDs16wprEOlp8sd7VQqQkJYf8KR2JkO81hF6MDAvszROXwNTxyL/pdblVd2WeLlZti6VvwefGZbi
eriustA/SCJiEQV6kAI6SQ0e7GId7moNXXepkjeu3B/yBXQJiQXHdYs1YCnWYgendS32lmfh+bvD
3VPehefZdFrQwAtHO9/Vd59/8WW2X4ZbbGbRx11QzDGqFWTHN4SDUek3ioDIZrb/PNCH/fQWiUo0
Ny/KW6ChLvctEiD40uGf6Og59p0RCNDIim2f27hd+cpjBRyuVZCNVOLTEIm+U9bZVebzt9oUOmHb
Y6qk1L8//1HLg2f+TQrHDl4O5BNr+exQtCLNRUFqnSpKnSINUeTcWOrzSn6/0lWQkBB/QesrQOk+
7Ci/DDQG0f9dzpOODZ7eM858q5z31iRfxuHFjO0lE4ym7yJ1pJ0FVEOt5jjRfbEP9qVyq92gkEkZ
WtYfPp82bW1UUMF4C/DwANO+yBPAiUfPE+gsJPnwQ47CF7MQv4xtSFVXRxlNORbyUZSHa03vcMdW
1PzVipVTloZPk0AjYJKFl6JAbCiZqaUSCO6aplHQXw0l1qNx53omFABSUN+SAyL1Gi8LJRcfQyk5
aU3/Y5jy1Gl1abL9soB5IzfmWffDq75Dhq6XrjDb+u6hNjQNWP95Unjb5cqxhsCbTcbvEcnOsChf
UqxH7XgK2cqS8cNKUVqOtc60ZUt4UKGQvNTt5PplUrpabXq3uiaQEwplY318aCKxQHjuQNsGN88b
bqkJoVd+2IZT1jvRtfBl7pl5rnTb70f3trChKm5qBixT/DLe4vgcfEUO0Cfs0T+9SoHyGMNdaGxV
yz68spZRFlksEhpDU3uioLFq31TXM+8Bdyu+8nmcL1xHzcWwceNt9zGXUQmcn3VogtMFUuZ/f3f5
8WhiSaVMa4SOGqfXT6NVnUJ5FXFS+3z9L9PG/Ib855iEK3gZCGvfmerAOS3jcBYcS7ym/0sASwMo
p9PRWuJGxVIZ6rrhHE68BilmjEC+fx7gQ75gCFiXSsyVSY0PkO/lEPQBLSLJ5wSeH2rDU3geexvP
1pkjIh7r4l+eMnO0GWaIkIoMd3T56B5gFymeQUdW8ykglXtTwXazD1Hq26L3rLybLiItFp6ejH0m
llxOW/NLJv3Ui6dWRH1av0+TLbztMgm+DQqACcOBlMUN8XIKo8zkpm2xCob9P/RD8biFg/9wI1jE
WaoGlo0VaGODld3fzJpkjy+wf0Lq4Vgdwq2S4gp4xgImCFiCY1qCkL5I7WhuSUmgmT06oDamJDzh
jVv5CesY20bimaNLfxS2rgbzfnl/eDFC2oUoSgAIQhfww/uvtIquzhE885TzrH+jhb3dIZgpmw+K
8bUUDEcdfg6YBm5sAnktLvhXKsygkT4QSEdTqSZLouKUXKM9tiP3DpSAkq8zPFuKNlPvCvWMcb6L
tyg+5p1VNv6swDB0DSDRnM2t99yEEBlvEa02jiCasbeJ0++Dz9NJ74zwjD74SxdxVI1GcDDjYSuX
raxiYBswf+ZCw0davqSOuG3EBvS001xiwBT17StvreLlscMnpv8GrJnHBYfDkmKqAm6thVpiEWd3
lv9qyOeyPPz7zwnUALswvigk06V8UV3Fk2Q1oNLnnJa50V67xa9WpayGLPix2nqIrpwCF+EWJ2mf
+3zqinCjH9FWlBC2lTfy5jIE91PR4l6KEwkFQ653lylGqosywammc4oqulGi4FSn/7a0uwyxSJhZ
Z4Z+J/pIM/rdaJtxtkfi5VlPlZfPv87KULjmSDPYSxbn68HlUOpaHUxP410jB9G5nP7IXvjvJ+si
wmIkTYLGExCllp7Vd1TKdXNDC+RD4ePtBfNuCPMaf3e/CD1JndSBANEpPEp2+H348n38qjuIz7sc
bZXtvVR2c2O9usfiwTptSUyszyD9EbYp/A59ceuQom6QA5GnWtn0B0EA69EFzucf6eMNipxP7/H/
C7H4SB2QYTOohdbpNQWn3egENujnYIa/lEh+/TzUB5VW1oD4/g2xSIYl5kE9qsjzbpX2xhFflcwe
7GjfPrc30pE5RYdtgAWk9TvxKnverCOtPEjf7opwLWg50WxcfM4oaxSxwZDeQZKWp3ynVce8UYxZ
CD60i1T9juJSdKLc9Ow1oVsXKr6sQner1TyP0agKcI4wdVuRthvb8zS/Pw/nqcHVc5ZgU8FFLvHw
SQZiewrYk9WEc3aCpXGSlWeNepAplPu2n669SjvRLP6WiWDgfSX68vnHWZ0bmmRc20jXlMEWdxt0
DPuxbPkF0QmV++F3tO+OpTvshkMx2c2mkOGHrtnbiP+JtyzPpkkFIaIjnv4AOe4NP1C79fXfAmZb
G2n+sB+m9004ArA5L/PFFWfA4xiH45S3Mqa2zRVFopAv/vkMftysfEJa5/AtNHaruthJuWCqgZoS
I7BsY2oAwKXu/y3CfLl5l42Uus7qJkCJK8r8cKe0U4+fcv/0eZC1hcA7weRlOpcW6FdfRsnNXDGq
QeWQS1xsFuCXzlhqRJFV/fi3eMjWTWF5IZnPhvcP4sXMTVZa4uHD01GWonOXZCiQn+LxNh0fg+Ix
zX2ni7bS3sqCuHg4LlKRVMUl2tvceX3zS+OdJkRGs+xxYyZXVsRFkMWWqrOqAJDE67RyEURxm2/N
sboKnVfk3M9Y2V9Lp42AK1mEgCqiMgiIUEucf9C7BRKB99RxB59Bz/4RDfw9uRbjDSc6Bucm+9cn
x/z2pqOJlDRSpMuUZQSYFskafXW//z7ld3lJp0q8sYaNO97HAwoZCij/s2cVKBl98cRPTbWJVZk7
lyIYpwEAZNvE3+tWd0BybIRay0kXsRarAts+HLhGYmXlSWXZx0DCzerO+j7jl8HDdBtTuLZAYBTN
SGI84cQ3WtC779UNHiwnnSa7Jfm2GPyugo0r2PyDF3lvrurDgJvXBcLflwui0Fq9j32+Ua+CZ1cf
xOg+EF/jZP7DjybcUHFd21SUFxgQuF8NibHLaFGfAO5pWHNF/y1WrxKcMvAu2Eiza0Hmtp4ICxXl
tKWYR9HUcL+UkDmjNE9C3GEratdyvvFpPryK56TE1VUHWAfQmN10OZi60aLWqgDVjUUgOXFX4XDo
aZ6jVvUxq4J927TBoQchUyJauO+UFAMKPUGONwv2TaBGbiEJKSqTurKnKbExCWsLZ9alAOQNqRkT
5Msfl8KUb/Se9ajX5lWVYHfaxrvPk8na0nkfYjl+KUoizQfJKeeJU6mPAWgFobrVWTtlcFSA3H4e
b22f015HDtCCq/UBWq+Xo2oUs70kDGr0GuL8Oaz8b13nu0IptRvBPlRY+LqcbjyvoIRiLjn7WL/P
lPmgj8WYo7LNXj/NGsfeKbtCpfqQ7wV3qxW9smQvgi3OAY/ncW5oEDErxdxHyp2kfMPXdf/5/K0c
ou+DLJdEoWupoXWMaDwP1/WhuVIO4/X/0HaYLxmLlHIRZ7EurCHsQr3kjJmf3Oou2sPex9DFts4c
oXR5Nvbhykq/CDf/nHcp0it0qe5TwskoLSnfw38vscRS4DlAlRLGgj6Dly8jmJ4St2mEGuWs0iCh
SGCwwp/N+9KdyQThvi5pwm2CBFaW+0XUxZqwankUkznqjLlQncT1d7kzHDGYdKZdvseUbmsmSfwr
exruggbCUgNnaSyLsnnRq3rgiUymPIX7wipFRFmyJz1s5JtR0h+HKDmPHqLYcnzXan3mJEFv7stO
BwAij79g3r1WYveaj5jdIUEY2EU4/VUnw6vUmt+nLPoRWAh25lV0V0bt+KAqDKPy1fA0KaFve6V3
HWbDKcv6X1iZu6Iv3wh63NFlTQ685fFsxrZJKm3DnJwgGH5XVg7hVQOlPnnpycKLzFKUq1ipT0jz
7PUaJgL6qpbZi04iaq+JoGF7buJEaBUTTocKNjT69YBxl9mXXxrNt+Up/tm1FktWuQ/a5huuUxio
+eIJT4NfehnBNTbR+NE8I54toGgWpbL6KEcI5XRxQBoc1OesULAcEP3HpAe01nSY97VDRz+gDGT8
z0bxVvZ67E/BfI+9+Rs7qftcUe6A1zqmL+yKTEbXDeQdbMvpte6F17o1H70ZeBvpwU2WtL+q0Hiu
sXPMKvGmHMsrBHue/bQ7duao7ItYfMIOrnW9iWYBjm9/ptaHokpN084yzVWm/HsRJTBXQz2HFmyk
O8zFEbJt5LuhECO0xAUY1kPk29Qtb/RWfwjl4DoYMzdvh10nwBs2pXTnT1xLgqaoT1ihpE6uZpUT
991JHKrabevxtYgV3A2qL33gHTkcs6ui7j3IgzwUqtBSXYQc9etwin4GqaFca4UW7RI/ulcb74E6
dLHnMdPt67jEi3KEMaJGSbM39UlHMVn7jvEgJnpVXBy0uO3dIKiah7ELf4HjjL/3cc/3GPV7KxIf
Zb0H2Skmglua1m8TGR5RLxy5SPZB19a2lg+JawXVr6lIh4OK96Abh8afRMUnUhXDCSpvmJ9jwb8f
Wr5khGqj7TPxbpfI0EhjGvKjURxjbHJsgHzwBwwluMLRiXO/q6ddj4N3FWXXXRoXO82z4Pj7Eyrt
SWP97BoNKqFStYeg+94kfyV4UiaeHtkRvuxcoJ6jVuj/8juzuhKCOAGk54dn0fACuzLBgXT6XV6k
/qNfizUaIhjTC0Pj6mZ8qtvgfopZMalQvbbQq+wh02V7VIpTE9FnkTz9W9R5hq1nMsAOmqbe/CZQ
PLvxtfu4Kq8yNYLWH/KV+70/Dk4RZSe9lQ55NdGHxfDwx6R5v5nx8SibWJbhFiFgxDg12YPcye5Q
T8fWTO+MSLoh3xwaAb3zAVfLxDx0uuV0Zhzv9Fq3welVrh9Fv+MS/5DSyM0vZcBvkLsC7QlVS2DB
adeBKe3jsr9V9LG5ph5exE5e5Pdai91oWSjXLY5+IrYWKYul6LqrrFcPVe7bnWeekja6NYTwy4wf
kBLVclQTWp2VILSsPxm+9CNNBiB1ivk16IUXSt+HMNRruEy8bMc2vk2j+jr2s1dLzm/DAke+URJ9
u7dMz42KGgM/qTEPVazx6YLqBSinvKN2fhqjEkWp9DSBqtmllvKIHditgXUCzmeq9lJ4hX+Vx0Hj
EqPZCRkCDGYqSPteK7+gB/KrKYYvQyH8EKYMxR+5nX3njccyCULbiyHF52X+S1aCp7YrJNdqG8lu
C6Ojjo7+dAg7XctfAET9lCzv0MnNizL5d32dv3aVhWpQV9+N+niuNMt5s50Tw17cmV0t7AYLx0jF
MDDmEO6LRryqPD11ekM7q1GR42GpxLYKcyTsor+o3j6k+Okeo0r7FY9wZWQrreyyxM4soW3hZBR3
7WlAuKIoPQgMmJW6mVTi2YCGySHhguyKUyTic5rxX7fDgYvfs29o0Bu8+sD/+CUJ8sY1BD6QOOg/
EWGpnXxAQ1T2uVEoYeKOSvYUNMhyK1F9Z2IY5qni2a9U6FhieidaxW0Ym7HdpNF1m2a1PXbtHhs8
DJz68pyPqWePYvpbMaaTlHKw+9pDNHkvnCT3ONjchXL3oErZky92u9rD5bPVfJTAx0MWGE4bl6fR
8u9yNraeZD9qTE2brrxvwDygHPsDHPiuzeWfuol+GjK8mKJoGRgx2buru/ynJ/S3QhoLZzUQ+ac4
dnyEX20g99egTo5qn6S4E+LVNqadXQ4mOSI9+I2yk6LhZojqK6kOX8JWfDWRoLNNg82LmRx4yVL7
UuZI1YbV3VDLz2IcfhW17qEZ+m+kgitTLu8qST/rWfc9kpRn0RrPpYBSgVk/mUZ601T6fkq8r0kC
3cRvIoxErDsh1cpdFkrPeVpIthHI2Mn2EaKdNZbXOvZQVfGqytNsJpraedKch7w9ewMa6FpcvObY
2UtypcLy4ktVaKfaXh8+mwn7LJepG5nDozIZD6FVYGzXYPXDXQLDHrfo85s+7W7LRj+OqUjGL4Jk
N1bCfjC1r3XuX3WK8tuiU9XJ8b5PA9mWsl+p5dd20fdHFNPFK0ueRNcQG9tHaxzeRXpvGgkAsqfJ
FOygV3bcREKnbcXiUBbDWa3iG6Hq9lKIbiC/2/BL3RVa6VvhtUdf6w5NoWHz0x6jIa4cufIstws1
iq+OqJWtOwXaUyiI/dXYGZlrerWPySUWu2n5/0j7ruXIkSzLXymr50UPAIfytel+gApFMqjJ5AuM
KiEdwgGH+vo94FZPBRExgapsK0srSyMzbjjg4vq9RyBNSiPgtqwWAGRSXGSy/FGr4N+OXF+NAB3C
IhDmkXWSuIlU3FS55gWiW6fZcBcFemQz09g2gPnYPFFfZAKvPrlV0ROlxmdmVrahDi9pqQ42xMlr
+AuqtdsMjFzFOTwcTUmx67TXHb2nk4jmcK8M5sbo4YdZk+YV4hEQbVPyZ+y/jRdJMYWJqbwZmfpT
4zg4lbj7hCHnttLZlZlC5ZZr90Yf7XMVcnoWu5ex84emyvEyw5VRAi1vxNCjSEW7iaoa2u3DZ0K4
12C6O/mYOxR5XWIFGxTYPHDQ4cQp3eYZvQuzBOmLATs1rl2FZf4uw1goAUuOi3wHD/EbI+g3Zkxu
UYV+YqbW2DJTniqpvqc0fOSdVbvMipOLrm9Gu2hhQMXjwK7kPLFxlvl91G07JdpBTfmiLvJXzO4I
BsNDtAkE2iawPnL1LNzRGmR/CtvUEi54VaJvkzTJbegSQGPF9MbwLZC1S6Tmxq5Seb4iRvYEy4hN
NGbIJ5tqFWZQ9MONX1biOxMUQ8ciwehaiTU5aBvMz2nCtzDTXGfTVG9SDrtTo4cLEjdhw90bUAfq
tNKGaiiOii7dZ2No2EWj3g+13LrlmO3rSN4DDvhYhSVkqKvWHgsVaUWdU8xjE/6VVIFkDoxRHa0w
PWmsgK/gl8Eo36OiO9jBkMPNTiS4SLShX6mQA4t6SwE8AsaMedI9j1r6FEa1thuxd3kdVJBgf0qt
K+R4sBDXPav6ZAY8EYXsDnrpqr1oof8aPsR6YiK5yIttnBY3FojAvI5XmoGNEwZMsCJHV+EiGqfd
WsYIQRoe1ukYweUGnpxR28GytZLHB7Nob6xAwlcDZQKmsoa6Bo059xjJ+G3SDwwfXSleLY2NrRXD
AxM0txu1eAmH+CazCLaQ5q6FtQYvcXWvwl3So7glZS3aOCNy/77MPD4qNx2pX+Ksz3yIGZUQMsrr
dUqbt77qP/pRgvaeYqVbIQZU62l8LULW+CYLP3gBf1JZ7j1mQPpIbbYiF/smqjFHOOYtMfLnUKuy
GyWfjNwZd3Odp3tTqOMK+vqF2+aVea9JRg3Pj7xdG6p4VmG55WsCRaMabTjbzOX7pCBI+hVul0E2
PoAZS19VIxW7MRmNKx4LBvsuGhs29gm6EwmM0oo2TxIcLxSKPeCAm2tFLbW1IsCCziplLwtIVUlR
Ym47vfwBiTrLTWqcg2q0As7ejRvxGkJszM/lXnEDMw5uNS7ovtGqD1X0bCtk2bpuza5fA3gS+jAu
whkC6R6Pk45teFDcJaYlu52uwdeVZMq2SAGzLc3ilofAd8HlWMBaUpjc7aThWh5Hj6tsDzVTj0x+
5krogCS1a3LF7UzpBXaXTpJwzxos9iAZpPdhj9xtrBK/p7YcelgqMZESKb2rBhEMQdIMfshgJu7k
GEm4OjYlBLayt6SWXgvk54zFn5DvcRkwvkAo4khNME4ASo1iR4Igc4yx/bASKXL4AIP2GPBBHA66
6seJ2KP+ENlqc6fWgepAhUnxgjiSnUiTlBXXheRpBYSXEtjbqUiPCOyfY+Czy7GuHWrE8LqNyFXJ
yQ+5hANLll6qOpzNkbms4zy4Ema97XBqWCO9Tcxil4noXSvZpZ5It0FZAHcS44Tu+0R38rIZ7DCq
CECHY7szii5yjAr7ZUjKO10B7Dk1L6LCvAI8aZcrpeV1g8AGULOrNpHhXCJWga49S9mo2W1R4JY6
QkfKjKOt2gdPmDIVTOIbydYj6wGI3JcwT8ZbqqVkXxnRsI+jPoaqn5DWVTPCkcKUdVthuttFTY5e
jDk+NcLSfmCNiauxCgAaUXrThbIP9JshgOEmQeApcNF0IQZQMpG7dUfNTVUgb5ADBdbBghtrzmu+
bkYTpJ2sH39GlVx7HeyifGpK+GZB0l0IY4iu5bJ6MWi6E0zxSrV66nv9KgpVHzJu8ITvrVetAEsl
6dfhMO6iEdoBFcQXcmkV5PRWyZkHiAt2jaLcFTE8E8oKYiQlyivITkuub5VUv5M7eL+nOt6K8jMu
ho9QH2/lUV+XBrujBU52YD18QlthM5Wt81DFtOvqC9GreNYKb+9ZXTIPrkX9bpiQShCa+xxlOXLh
73wVSSiRwGeV2TBlBBM6zz4b0N1MHI5x85JqdeEpvdVKbpuksm9QTbdFGkoXEQ9LWDGz8rIVGUM5
LQ08Nctwm5ITOF7DrJQqhQ/RBRjZ46bd4lBDkuIqufDkWrdNSfcS2IfqDVAXSDc5f7SUJ95SCEPw
DZvs4vXYa+DqLXSy4tNvFJdyV77m9D4JS+wXTfZRD7h2R7prtPwKXU3406CXjjSofaI53coFau16
l4grrW1uc25BJ4iUN9zCyd9aRmsrnXQziOZBxjNBp2DdTDbrUpPdmw1zSQTqrZV5iaZdsVYF9PeR
A4QNiXNniAa7lX9qMjzD4T/Y9/nO6nUPwlE7NQRUsQYvuCfruNHfq0x+SjnSGBib2SwzBi+h1gYl
L3cUHB7L2fWo9K2f9MYjjRjmKJaUJP1sTBWAusE0bNmIOrdRIInWc+VBS8Q15UgzQ7l6G0R3i6qX
tY15dFciRRQkUO1Ahc1oQkZYeDc1HKS1lyHvg5UsxzdlaHjZIF4pp9yHKEvptixJLtM8eVHC8REG
8DiyU/OjKJOnZOQrPkp+bEgoSnWuwG/BHUUf3BK+7i4z0BbszCujgbRFVW2Axb5BjWBVcUxHoOOZ
h/w8cTIFHAmgG70I7tQGbnpZnTkAGt/WQfkOIZyngn9GRbfR+JXa4LhAzR7Sg6YM1ZrqWof4gWHl
nlXSNbGCJxYHLzKvvJo9WTo0oLQUqGdLYzAbYeuCNvs+GFQ3ikGE4WQlB+UD48mK6OxHHbe3xCpw
O1Z3pWWsQXN/VIfkRU/HywIYAiUCB1Cv7VTCC9Z7W1aDu2wAC0AiFXZfOHhy7KslnhErDDckA0Q/
o9LrlPRKUYXXZLGTFInNEqQkYQ+QUr2tkONLGGNd7GLKLpVa8xROvahJ3dLq3IlDY+FiFI4S9YRq
2d2YRnbdqph8NXynU/OWoB+HS6MgDslpha0IajGwdvpRhNUlbYK3NIHAP3p1BVYGvZO6Cm1UJrsE
usfm8JC3l2P4wrllEwyslHRoyTJ4bcOnHbAC2cyeQrhM+cJot2PaPwmF7ZF7wgGsmggWTYALQqK2
q0xDcTKlKKlJdQFv1GSvCXFdJ/ljlRWBnyXFB0Wtr9aNXS6KG/iZcnxdPDW5Vt6Vgm4TkIKI2d9q
LS7j9eRiz0j30AbKFQABj0Eav+URCC11Xl3VUc03aSOuQ9q5XRXfx6hvYCJQO2yUpz7IyDZUfyQZ
csOh21K53GYc6yKoX6s+3HRRtVIL1Nt65ODbrlOoK4KqskViUc8ANOqJWWV1ZZoMJS2Ymdsihu0d
L7ttwttdr4DkWmb7KRPhUbMurfDeqCvkMrWKVJRgP+6ReTR+bYoNQdqh182zkWTQsonbBxaiJhxq
zVuasQt4Ystuo8bFOpiuaIWMixTsMeFv3rIA6nXJXRBCVhNFEdDEMjNfwZ3HVmGwgsxspVdEQp0X
pa3AaF9UpXhr2vhzNPg2p3Ft10P9BG0Ww4lrkqPWHL0FWfURpcNaqU3dkWhkPrOMGVs5jsMNvrPi
ZLGuexnWpp3WLcXtxfiJity9jKK4m2f4pik8dg1sNKzF0E0IOUcYMq4Wdl3jAlcI+RknFWRJqfHe
qPI2saCHUxQ12o3oSsGM3YKTakszpHR0UzaoCYao8KXgTLlmPNidhkKRNnQr+Mq7EgYHQcdXpakv
9bILwPlNH2lr3bGBQpenNK70XARumAYFkEWjvAJi8y1p5MBtIqV2iCieeA9nobBlEJqUStzauhRV
QOw+ziglN6RrHlWTuL2QdaeM5AcppT5tkutEzweUAyzkgS3/7EK+DiHhaxtVaniTVaUMyzG7kYd1
pvMOmq9tukZhF8LPWSDZQZJ5hYaCklJ0idtqIcwMpfETLUcn5TiJQgnJVqC2OACUSZU1lXEdb98y
oylsA/vmFcBU7mhq68Qcb6wwveNx85pA2cDuQwm3AGXfN+FDnhV3cphfxxl/4qms+0Ul9asuACkh
wK1AqTlmEIURe4YykkQhlwa9vWatGCTys7YFqSyLq9sEMsuOpuMmZYSVjLzU6i5b7B9+ZyARTcpR
stOsRdksrCwn1HLwzwpspQnaC+CXFwFuCnFcP5PYEm5GkvJSEWUBO9whbQ0ox2oVrmJor5Jq6PdM
6+vLUIMfrlX0oAMU7TaD/pGTjeYK34OhxoWckxfiZxbVF6jdvwcADNtN9IKDGQ9C+5Hj3odfx6Vo
TAZzaxolcihGtRuLZvleoRnxOm0A9Fktcvf/UJFwWBcDp8vUfJXR+ll00a1C611u4jTKnCqidxB8
eeASwdxnvoR0XOfSNorjyIb87gII46uxPmswQp9DgTESGFRIMmdYrSIZa/hnADKN3Psx1ZDu6yy2
VrVWlo7VWW9xr2m+lCRYIDHxsEig8A9YngfeV4qbUVfgvgzDsaRDywlXzOfUKi1H16BWLTfGj6g2
dF/w8K2Q68C1mHah0hZW2DgVKwmNJG0o30iT3pZWHjyqIaS2zGifdoGvDU1sqwnBPzLqxGliE5rl
oSAupPtQcB5545BslNCtlv5A2vzXe/9/w8/i+v8Pvv7Xf+Pv7wWQh3EYNbO//mtffuZ3Df/8bC5f
y/+e/un//Oq/vv8V//KPT3Zfm9dvf/Fg3toMN+KTD7eftciar5j4DtNv/tUf/vb59Sn3Q/n5z99f
P1icu3Hd8Pi9+f2PH20+/vk7RKYnBbpJ8fm/DqP88StXrwz/2sFH8dfsN/czZ688/e32E4zO/H/5
mM/XusHnKv+AKipE7igEgKBwoKOx2n1OP7H+AW0PGPehhDoh26E2+vtvecGb6J+/68Y/LKhBaQAQ
AQVDyMRuqwvx9SMdnzfZ0srQq9OhwGT9/u+v++3F/PmifssFuy7ivKn/+fu8W02QqYOpDBARROmg
QDVDwISiMZsU/SlMI9VNYrotQrrQ5z8FTIHpz5cpG3q4YFB871dPXYmQEVAYJpBXC3TSU+RKzmSE
xXyHdnt50R3giDqkTRyGg5DTsA+a8F2CVcpVhITe0wXdhV4Lwf7Ora+XDa7nT3AKpWqQ6gY5A3Ll
89UftySWLQkwkLRWVnRQdxBhWxBsOQHHADAN9mgQQYPg2hwlV8O7Ux5ahCDoPZNoFeNWFUZLhLiT
AzmIMtvG8hEWNkjGwKqxeHJhQvYRN7Kmdg/Wyx8T8HDCnXw1fw5GmRPT1KHKBKyGOidW6iuOzKTv
IDyQo0si0Foxsl3OMt/qandQUXIh+c35+OefJbzfvs8MVqVar0kYJUBQWzmqH+MSUvldt/DKvphV
s0MB7ww0Pxm+ShMR73ucUlA5tVrE0e3RR/fTreF1YFNv2FsK7KN1BxVAt7MHW9oYnm4zW7dT23WX
nBhPoDYMzYT/HGRAcEIdsWChksECZH1OJHBRKa4BKkF6NPiSqiyM+BQMF4BwnIFgTk9SPLP5o44F
8GddMClOTgARBRd/B7YZgRtj5RGnvIFPVmrZSyIIp6Yt8FfYQ0GpBEFrFpYMZkuAEcG0bZR73upQ
fNCNcfP3Z82kNALvCuDXwAH7/jaTMFJaw4DUCeND4ZQ1aZ3Gyo1NBJKidz7UqfGAUfP1JGGhNkd+
N23NWUaBZtZG3HdRHue0+4U1YOG006EyDtHvOVIQjUAzlSoCWkPaYuoBMotiRYlLYLw+P5YjSZNp
c4QRM2wW8eCwt8y2/q4OFdJJAGaIdOv6PHMm++/RnpxkjGsVkATuwlOYOOpf0C4+Ev2bB5+e9MEh
UOHCrecJfMV6YQ8OKoQo7APVbLg6OL42TLi4m11NlnTLCjUnX+LBuGerP7HGtO11jHsc7pie2EZz
ff7JTrN6vr2APYxXQ4ArxaL7PjYLKk1NmUBVy2LRDZhrF4bZ7QJKdkI31lEkL8yYU9sI5j3436iJ
TAbA38PVNSyQlQQ4YzQPS0cMxhZOyPc1KuC1zO7PD+1ULHA6YIULWA2ARTN4m1bnGmTvoH5lDhb0
WqifQk68FOGm1ent+VCnXtNBqC+K+MEMAbsR8CmKZS0PqYmaFw0hPm3+wqs6DDI7cUgI/AOuyADV
S60XJ5d19Yw6pExrW9IXQp063A5DzV6TGgxGnuPUcWghbcy222Zy6snmkvThiTeEaw5YsJqBkw0a
U99nA/y3FSsZcPXs9GcCnBHKrbbUran5eP71TJDC2ST/Fmf25IIADbmSI04zQogovW5ZbVfqTqRr
U10b0S2aofb5iCfwht8izh7g0KkQ5VYRMYYdRc7aPZFzaBZHq0Llnp6rXt0vhVwa5GyLzJqsI6pA
SLXgrpF8sPK+7za9AhjJrsr3+iIe/cSk/zbG6ecHk16WB9wkawRMB7dCqXeM4gUI7Cmw8hcSe1Im
Ak9m7r7WjfDnSkzoYQ5b+We/GddT+k0GW3YnP8lFaOr0Vo7mCbDl/w43G1GmqxXPKMKpK/pu+pMc
jWGb3Iax3F/Qrzr5wg6izXIBiKvG0Wgh2qR+DNlMqB8bIGPrCynHydd0EGZahAevqRd1X7QtwpiD
9CZLW6A43s5P9lOnM7gPuEaC7goA+5xsEXeNyqk81X02O+0FBVHUXdeV04JGt+pv+c/OjX+k/t8m
TwHFjssuhKMn5Qh5nhOELIn6dFRlJ29H9qJ3NaqnZcjRruoLrnYruSXqM+1I/CbyAW3CRHTaQl5y
9GxnX2H2bI1cQmdruupE6QON9mRpyz/9+dClRSVucpieHWFRNxAe9AqSxDq5bBMiuyVEjRdW2dFe
9TWIP4NM8/Rggkiy0YwxAx+x4o0dS8+jXjiUOnp7KyC5QMnTwmyZdttvq+x7PHW2UYnMUgqtBNGb
pcGlovV+Djn7LhSTZvpTzkxg6fMEBa0eZl2QQ6qqdukbHK282TeYrXOpl0syAgPntO/CkwobLT5b
AYceggDPuun+gDUYcyU3W3jQC29zrnNo9mpeWSnCKtGr2q1NQLDPP9qFNzm/KwIWEsaARKCUjkzV
qrIVUP+PhcR9a9QvRmDNxkJZIIqfHJMFIhyuTXDbmid0MZOghMkRUkNyRYE9havk+UEdc9Omt3UQ
Yva25CAYpFBBiEnFtKIo8iPrB6Jzq/olW0toMHimez7mqVHpFo4BTZnE/780oQ6WhFaZplVOjFZF
JONzGQ/5VVg07cLrOhUFHQdsYXh6Frgw3xeeGXKdKx1vHalX4HxnoB7/4/w4vi6t87V2GGK21toK
vf9ar7C+HABKHKQ9lyOUptxNsMHZtlccUEwfoCAOAou6C116/XPpUX7N6nNfYfb6qrYE0klglAU6
/T+N0WFXEexnTBNmKcJFu8OxnjQ/uOM/L3pPtadyxhIB5CidxQxC5QK2WxC/1smcOScBTx0wBqp/
3AKtAFPvAdfikN+ff9jH8lZfYUwZtY+pgD+vgUrw9cqUEZ2siSDEvMgfEsDq7HgVP8SO7MNmypF+
SNImeF0IPE2Uo0eMjsG/A8+OISBBWzMiCDyp5kSg1BCU6XExlVYoUz4UC9vnqWlrgkMz+bJDIWIu
PTWMWlXBgQSdUSCbeQsdvXyJ0nVc3MOjhDbPJA0PdR7Uvb8vjVAIiYEW10GQMl7rFBpvqVMBTeAX
PnCVS8Wt0+EQDVsY5ORgfP093KAGOnRpEE5bxWtxyRyAObaTE1K+aCh8nCxNQwO/EuMDCOSoaMIH
ncFyD5W02oMQXwQ41zOERb0UTun5I8BZMKszbADKFlKV4yoGKncoqUH/b1LlAWP/+xhjMzaynoMR
C9yRx9bh2q9sUF9Wq08O3W64wocfuae3i3vpicWnonb5VdyGc8GXUNDBXmpIuqSrfYHCCbpRMVxa
CgABw+Hvn0MqJCSnV6hM/59NmFQq9Jia6D/IEusfNXTnoMWX5egtn19rR6OBQgRExFC/09CIkedE
MmL1nZyWsMNkPFuHdeMLLq15piwQik+sMfgDokCCEgnkfejsbiBSInd9jzqJoe4iEABja0lB5tSc
/xZiNh+asqvBn0WIqZsiyTZIbaY30b17gbtVuvDcTk17FSa6aI3J5tRUmb2gkbUmGE2oFY53jTv5
doeezdeSx9fvta9B7JltiDfZCIVv59/YNI7Z5vgt8OwINFgL+kmH6l2KNDOQ7iKIffUwz0G15u8H
0pA1oLKFcj1W+GyBsbZuB+B2nSK/roXu1cAaBcWLbi3Jpk4fNB/RYaDZiYqeeE5zdfK6WoXrhG7J
rll3Prar6GLZYv5owmPb0NDSRBPRhInAXGzTEuYgcw2sc0W6EZlXmY+sXLihng4Bj1y0KFH1n6/d
IUeGYnGs3UH0lhuK/udA0feXKO1/JdKkxwrJfXRTphbq4VVHj9FlC2Lw9HUAZZmcXchNB0icvPCG
vk76ozf0ZxxjNhUMiWtVwcS011orkKztDHhtB94eeewBlhbpTvS+j96nNHZSi2eK7fSXzU17Qx9b
gOyAgQYje3tVuAC9bJvVssXLiRsQtCvQ/DWmxF2dW1spSdpLmpm3qHTwTe63a+FXG3VRz+9U8odi
vQGTJ7RRYU85O1iVLBzAWoVwi3pjvqe32Q9+zVqX7NiqcoFBftcuyGMTO9Jq69jJlB8t5n6ndtLD
bzB75Wmj1lz9+gbsMTeAOSylhXV/8ln+Oca5HWCO8zwXHGOMNu1F7qeX3Muv/sKzPLWRHYxkrirG
J9cSBZ2Wr3pRAcYtUEKbay9cgYpg917hwqvkR7R1iIfimL/kX38sc4qN4DD8bAMHRbCjSo5hTrtO
bcf2ftJDr97tbNeCXmnD29HJsYObH3Xk//2d9TD0bDkpUVMQo0doabgK5W2bmqsUIuGjtODM8nVB
nq/bw0CzndUMQ6NlcAXAdUnxFRclrB3M2tY+YIqJrW5qn6wa7+kCVESIopQwdeTQBVrYo46LnrMH
PTv7zVZLQd3Cey48LBWozvdr9VqDQkPuSa6xMOSlyTtbHmXIgMicqOhUfq+6J7OHMRhXAMjKnLqC
u7LxEpmRd/51HrPxZyOcmlIHKSEbjDpQGgSd5NCgZ7OCGygw3c3uFqULH/iRbfapXhmedqW750Of
2g0gzQpAzJSSQhPte2RLhOloDag98TAzV5IAUS+WxVKyc+pAg3YP8vsv4Z75RbBDHUZrE9w3KSzQ
u2C8rg1+D2bR5y8M5iDM7N0ZYVtRrZ/CtI+mrAEUXi08rpNz8XAkszeV8NRI2nESyUMvXnEzuMZq
G+FLK+aHPltIeo8BPpgXh9Fm5U5R0R523IhmPUx+QtO5dB07vX09HYNA1y6qlJ7aUg8DTqvjYCJC
PMeQTAsBBUx/9qkcSw8sptUKblmKS8pqXBghmZ7XfIOB0sYEpUBceZ4Fo9c/yC2yEKfxR1936Z0G
GOjUTfbLtX3rQwncmfbRwnXQULa9zfWtBdiDvcrsasP87FJayFSU6QA+94VmW2tcDWMhRAc9nYZt
tTb2irzcmpZynZYK1PbU4Vrpu8hO5eKuJPrqVybwn09jNrvAH27AHUDwIpAd4Blt2t//RxHmjVmh
iDFoANd3+nqjgPRhJubCxYacKGdj0v7PIL7u3QdzSDApjUWJENoKLHdP29J3Ha2j1n6/aOxCsidN
1qmBlOM/mITazs/EfpjaV0u4K/VE+ffbN5md0FormcCk45u0Pt/sOufRfWxc4OAhsx74sHhu7Wvh
R+vtFXwDm8tfaMeoqP9ic6WoseGq930tabho5ZGOTf1LMRTq/+M2gvpatVDHOHl4HMaZzVgQ+CIl
UREnfGzd0cVF0oaW5v1oM0fdJ1dfGBCXbn7p5ADSRTUtQzbg8Pt9eNgaVDnSIIgKEVlnmkq5Xi4N
bXpER4vxIMbsEXYRz4po8sPILqah5S7Q4tQZt3TVrLrGXirNnt5vD+LNHmUXxiDUUsTrUJvcpJ5k
bKlDL6cqm9l6a+y4mLNLXdaTWyCuA0A4WijZzCsoOhEaULWQdi20yqiA3EnylzQYk5XQsxjJAOxf
PloC7cNf2An0yYsMN3O0Q2cnvxQmZk0VhK2Duxzl/GqhAHXqqIS6EGpPKPxCPVKebWalVjGGK1Xz
lTuiCOsjZdRsHY62HBe4+O38cE6cXJPu/wTwgpYXFJO/T0fCFdZlJZoiBEoFQIo+DCN974nMfCUl
7+dj/S9D+zPYbGjATwC3yrPGURlp9kUUqXddSrluk0GBoTzkW9dNWeR3baSBaKLxctugKUFAMid9
YZuBsVSwPZFgHY5+jlqC0XdDassC1U+UmVtKVLIHq+r8xGh+nB/7qU31W6jZug9LVQlLHaESazU5
2I273C+c+NKvYAM1Lc4BFmVX5ip0Hu6av+Bnd7RcYAyKsjRUIAnKgHCN/P6i49jSe2UcK6cBs33V
DtIGFUpfjeUd7ikv4AcG3vkRHz3bWcDZpgCVDzj9aGYFpZgrlsrg/UEZ5m+3QvElUYxWJwE6CqOE
WeoaBJwFkoIgQ7oe43th3ZwfxNHymH3+bMaCqZGAXWJUjh7VjqQ8wPgoSp+y4uF8mKPrxPcwc7sC
vTT1CnJFeFYpPFcuWrKQLy4M4yv3OMgtSF/qZavi8w3+Zml3XQY5KzQl49X5YZx45Ydvg8zmWC+Z
cRXJCNNDQykrn9NUBld/YcdaCjKbV0ZScgMymXglfD3CNQdqy2Tp6nx0m529j+k7HDyvUiK6ikZq
5ZTvjS+j5Umgagd57WsDbZZHZQXq9iP6nH50Cd2h88/wuJ4+iz2b0m3cWWrbA56Xbdht6QcbDQZq
xT282/9+Tet7KG1WVSsyouhVh2EydteB2wdq58JoTk5sdPeACoW3AODQ3x8kRKOhBQaNLKeGFEtI
bNjj/ocRZo8rLyIOGRuMQc0Z2IJ9Yjqm6Jc6v+rJgUDXG9XlifUw7+R3cpsHcARH8fWnuZ8su23N
ASPSH59710CnFMJKa8I8siU/IcRxp96enxWnw8O21qDTKTIHlSfhOFQ9RPicJBSQ+klN5sA4Zgnq
fXJpTUZAX1rq6C5+f1s1aySr5AMGKZjllqbUOLpJNy1ZMq88GQj+L0CVw6+HzuHrpRyQMimVyqmV
H6TzBQi1svJ2/pEdd4owu1UwYUCtQfOXWLOZEZh5pWsDZgaUFX3IILpknYDnE69qVy3swk19UMgX
ssNTA1MhvYpjdipBzGEsTZKLlLUQPjLoU6O8cRift/zl/MBOxoBlBwTuYOYI0ePvb0kWQycFDNTn
stxL8T0Ld9Hfxu1Oj+4gxGzZDrUFj7eJXQ0rH9uKPmRldPtfmgWHUaaBHuyyJow61DFAlLG6IeMF
1NrsxLj+zx7WbBLEUqOFHcMLScvkwxjiDYvqWwrVn18JA/4bfNHREjJmDww6i2VD9WkodE/Jegyu
C+kXznC0m2A7g14uGHezGhMvRWEBTs1h4lYiS4UKo2xbYiUtaVCf2mpwlwMBD1QM/JkVz/SgNisr
nqYwLKj23SjDtaPPhoVU4dQJexhlNpqqAtS+adD/TjboAsBCh3x5/C0VE6Yd69tNGBN58oxWwPcw
gb+avZcQaoFSWpHKIeRTB9O4l3Yyevm9VdgJ/NLPT4JTTw6IHbx/EwhWc84ky+FFGhcJzoiIVw8i
BZ+/Yz/Phzj12EwDhu8YFTaZ+XiKWAhVy3WcAxtctLfGpvE0f7lHdFzOw3Ob+nrgaMGBCJTM70uz
QaeW6RH2Thr0XhlEG4BnoRkwcC8d8y0r3EqR7BpCPiyS3PNDPL4lTrFRAiImKpsYqfo9djWkNWMy
xjhsFZ+gN/TOgSf4a7yYYzTLLNhsgkC8QmgWa5ECNbEEUUEz2NCY8HUEcaTENlOI18slBSWoT8ld
BNNsm+picDs00KCxXY41lK6Sj6BNjE0lG2noVvp4E2uRTeLarwi0h9QGMhCOFcWlfrfwpI4KdQDb
TgcoAL1QagBs+vuTGpR0ZIM8QWL2l9blrvbS224VuamzgnTZSr+MblHFWmzGHhPrZmFnB1AjOqWM
RoTV7XYCAzrVqnwSP+LYFi5qzr5Y92Jhfz2ekBTwAVS7wdo1KWxBZxNSydFcKkJIsiUbHc430yCh
pfIX5LmPTld4j2LxAkLwZQNBZ4OTqtAgQqFTxqq6XEivEOWHHofycP7dndorgN6C0j+cGcBZmb7G
wdnXtdjPK5Zwp21EbVNReCKIHs/HmM62+eZH4UMDohQAYnTOtYRoHnTGBE6MRvlUe1dmgytkX7Qf
58N8JTXn4sz2chDqZKGSGGqP/YsMzSGImvfrwA+JEz12z3HkQcjGuWh+Dq4KjO0S3/IY14slfDDM
OTagHZJMD1I8yvC1deM1nFbceBPsiQPZzb9/ZbImOAYwH197vDYHLWoxtEJaZeROJZUXugbJPJQC
zz/PU+vrW4zZXM9zU62MiYXcurLXWJeKnYAk2Hg/UrZ/ALC2XNhxj1sPswU9uwdmARSnMpLCcUdY
qQPv9eA5jCf94E4qOdQ5AuTngxoyrwtAj+e9CYkIUVSjH4cDJJ8DrdjUMG13yFjVrtFzzGjw5Mrn
koYwcJAGyIDnUNEMSQuery4/kEm52pICCAYlxnOgyhxih70RFl4aVMp9DRVPN1HjylNTRd9ypWwW
iqxHq29a5MhugMpGNRI85O+rr0pDKO8qFqwLpPBH20OIVO4XQhyfLFMMCCIg8QCVBY2M7zEYYKkV
k9FFiX+Gjxa8UBL/trWtawVgtfpdulTf+VWCTjyUPJ/OT6CTo/sz8vxaD8wr7/ICOHq9HmB85rci
XNiOT26SqBobFuo9+DObodhYTFMyQNQBjZbCUKAf9231/6g7j+XKcXVLv0o/QOMGSIIGU7rt5U1K
E4aUhiDoSdDh6e9i1uk4qS1F7j63Rz2qLBOFTQf8Zv3r+0/TnN/3799rnN2/GZgoZIgdpgHWEIS/
pyOMbb3t32/V52/t4yq/z50/9mEISrvCxZBdkJy+Ib1eOQLyOguejxjG/Yekdalv8blbcrbkWSXY
rI2mG2osSW+HaHrT/8yMECitYbMIp1D0UC7Cwr58YJjSAP4HBXN4Nnx8GdlQzUszOF1gr0kWzLB4
jek3gMX/fjs/hafrpf2xzNmllRQm7nRFaBQr7W+bbuyNFTUbsfn7Ml9djeugjI3+2foBr//+j4c2
iZpNw4irWTr3QREJLb77bSJe/P+2zNlbzhNJlYLpNGx7+zS0F+uBsOcqt7//58tg8AW0MOTy6wjr
x6sR4BZm3jrLD7mOn8tD2n1z0/+YrYYn8+ciZ2c0K5SE9S0WyVpEUNo85La6cIx88VRWaxjuAsWE
gc7zzlgH88jUyCGQtVkejrq9AzwpbLi+UJK/tMwa9fzx8E2cvqwxUFJMXDT6LR3DbOKBePbj35/K
F6/yh6s5eyoQTkmwIYaVW1H039gyOleWJBTmbVkF5zBlTBHcRz0YtJdOUNa9dWlo9Ytd/M8fcJ4G
eR3zCBW4naY33cHsv6ub679f4ucKGacfljg7Bhs3y922nlUAa+k7ukk268yHLYPVIMOJ7cKv4//J
dOzZquuF//EAlwxe+4O11oSh2jLCLBKh92D9q79ZPv/9Gr96W9aaLUIGDxgv5+wUke2sJ8ahce4V
mAB9d2jhYGGM7oXT/sIy5+pmaEMNQj2I4Hmy92a4i431yW7ru79fzOfUeJ1lQWYMBawHbcT5AJLd
LFQ24wylVr9xNpCH4N41FvBqOnBiuW/YhU96fck/RPYcY2UwY2IAMsIB4TzatZ0EDp82QmtYOxyh
8TvpsnlqAdHIZitWvXPhNP6sDQVRCgmeba2+Joixz15IS6jBbTmOJUwT/BYunNzvAP8FEFA+K7RB
ShEtYRkKeAhcqN18foAWhoANcN7geofQ4uylNEZWj2REe5YvN45xkPXNTC5c3ecP+uMSZzvKOI45
lH54eNmyz4YlArXxwgpfvB+YO1oLd8gqoYtgZ3tjrUnpTTlizjZagiUSgd7mJx64G2ghby/V1r66
Zahzo0xsY0ztEwFsEeks4b7YBgDwhb2ott40Y6rKvPBpfX1Rf6xzdnQ1lI2aF3g05ia/goniFvN+
MUej/P/GKOXCRZ0HSg1v3GbUeANt46nJH5Tc98XDha/489GCp4TqGl50QE7ZuRvByKciGzjUgrD6
xnMqn5qjGaTb6QSkFHIDCNqlCyuyS8/rq/fvz2XPXnGAVuBxsnrAMIHZAPfdGr0LH9GnggOaUxQ1
cAdZD2zBfgfbf+zsk8WhIu2RCMoExc8FCB5A6QG48kB1+fs9/OIxwczKWNUMcHfCZvHxDBkqyGJR
Je+CzKxP2vxOCL0tCnVhla+u589Vzg6PkhXTKJpWBcKDZMOYt7RKYmGYSBubC9nOFw8H8z6IaTEJ
aSIYPNscptk0S1ilQLI1z5t+aa9opS/sDp+HeAH3WtM1VMMhWsbO/vGmadPsYK/aQboULREUNt7+
pPDmNZDHYmwK9o2mX5YBhNthFt8OPmhdSE4vCcW/uFCUlDEvgiMZYzrnRxjqoDCXhUtt0Jh3M3to
jPjvb8bnchCuErpsz0AXBpXy88qaCQJWLyYMsdJbFf7uLbyb8PkOrL3cAhYRqEtl/y8SOqyIhWBg
hc8ZXc2P99VN6naU62RyX7A+HpgC10kDK+NPrpG8lSmqJwYbMr+X5Q9cfvqoqH4Z+PhoyrEBCJJ1
J0g/563MHOPF9Rb6eOGWrGnXx2McXqAIflDNR2yOQcCzH1gXCZqJwxI0GfhP9iZt++2goJlLD4n7
gFgadlsPaX4LlMuFhPC3gurT0mvksKrYPfc8MOqarHNRSofZkE5rjGrruYW/ek32LlcVwNhp+ks3
xnCXjoYHq1ijPhilkfhFnvbPtZsPPhx3blMQ8oIU9zh29Vz6esy9bVGU7W7O4UCcWGSJjESZYVUV
6O30DJgY3YurLk2asEPGG2RTCwJLTekuS/lhdEF66SqQdwLqls4PaSbuMaElNqtmzmWPeikMSn3i
JsDXDkm5d/qm3tJiHkFZ69I6NjG7zPxEMAdY2Mk7FWCyfGNTWXr+ktLpOuU53atB47Ikh7nX3x/n
F3sfoKUo/K9OWzZilo9P05Jj388LdqUEPshWXQVsuKW0unDsXlrlfLMwOnNiiYIUDVQIWty56JkX
Q/j3S/mirI83849rOdth0bybm5FjFah4NlaY7NId35g+JpB2f1/pq9ASck0EKuucGgQBZ6efsgSD
XhT5HEZ7Axol+2sjXqHpeWC/JnAs2LTxdtqW78nPvy/81X7357pnT0subl3NClPurk2QS2KEz70w
evNp/4HzFax5MVqJjxgVzXMLSTwns1yIByj2ju5zcBHRGcRaQfrAb4/ljobrPNxF0e95FLOuis8a
ATuUPXDuO4vVaTfQaansIZiv/xnERZNMvwP7FRpRHoN7gv705LfKv6hPP381f6+MQXAHU+BI7c7L
PzPpQRdZUK7uoZKv35f9Okfm8/ihCOnkmz8AhIMZEtqiiHUul9I+vbPny589UU/oxqFs6iHU9/b/
zDySDdteNu376jrhH4nwGvaVkB6ZHz/0MZvH1q4R5BgSoKUm1kvlz+4FgcT5+7lezZ+LnF2NAjKx
rxe8PIarD0ZVxcqi0d8/gfUj/vMMOF/ibCtpGkdNNQzLAgsJQrmMrQ+j+RXpBtftKnNJJG0FUA/I
N39fd/3pf1nXOSt6TiUGNpV0oTHo69dhpRPN1bVZLFfiYv7/Ker4fY0IO6AygDcCAqyPz6oF9sNL
Uqw1Ak3hZ9t2s36BDcS9GNn4z9tQ58ud7ZsIJBN0flHOG2e6R5vhyQG68u93b30qn+4e8mFsKYA8
w6Xg4xV5LXrOysKL0XU7sJ5BjcCsR3s12GpPqksz719tJnAsR/IASTDU9WeLdcyoCclQaACXcmeh
Q5LtyMbc9hdC4E/WKut9gwgaxhUUEn7zXGib98KoGwRjAJ6y49S4btyDVHPfGXAvTyt7/AHowRzm
veXGTC0Ylahp/mwoVWXAClQm2EtASgBLw0iUM94+FRmtH81SXaqlfrnJIIviMNhAixiTMB/vvhwY
LeCcCKNJE+APz6y24MhMfu8AM8G5+1ha5c95IMfB8CKPX/RJPY8Yf98nCAoMjDfibDlvHU+LCbaO
YwDah821+l1nGv36iCLT7SVDka82oLWVhPh0tUw51+BbOUmybMYuV8LrLbtRlxw9vjwe/1zg7KBi
RYWzhGKB6dZ57Y4cjTjzRTzT6+Ubi+nWuqkvKLW+2rf/XPDs2XUQWBJExF0w1w96+FF+ny5Vq768
ZxwzUiaOBZyCZyug0GJDW22hC93EZH5n6SUTyK8uAWYN60QIGkbo6Hx8/VpqdB1d+0UiixIbaOD5
vs10/Pcd5lPzbX3LkPRCBgHbePz1/Mm0EGxNEqsoFEJWhnx5Gg+rV+I6qJSUlwHeED18savBWgPy
otUJDOKIjxdmLDiJAJ3EBqCZvOnAqX6ViVid6iYbVppgxI2/xOzMp1oP8naehvYgLUNgpImTdwYq
742BpuRNm+RJIN3UGf0C3KA92NigqZSeAp6EdOahAobqyRpcIFuHdjn0gBJ/S3Re7Cui5LbhsHC7
HYBV33Oz4zdNIo17xdn4kKk039rgfNwYffvedW7+vDAr2ZiVK9+nqkCnGuyfnZUSIwloU3gTSJ0m
fe7t2tpxr+9ulBDOtmy43BAml/s2mQEPakhah06+FOHA2nHXTe7wfV4sFni0lXXgaheQ2gSQTV84
w/Siy366AtyvAZ6Cddjv5IQxdTtx/LLKlkM15/B3GVoK3BiZolRV9E6Xmgad572XPVHhMMz0upzp
wEDUFBUJeQPKbFBP1b1TIKnj9Qob7heMNi1jz26RgQEabgItSoUWW56PNBiz4sc0zAXeB2u2QQiF
2Aop6ywB7KGDvcJrgKvoPOtX1rSzD1XcjeNWj9Swb1mXvZts2S54mjETqD5hPPRBi+mmItnjVHve
jnhqjo3W3smi3KIS/dAKdUzyApxDRWDPTGTiw7UHrluTOMl6jEVdAkgJvxdpN2mkqmRjZ/qXI9QJ
OB8gvpc7JI3fzRlSGwYoJKR/oaGSYwpSkj95za1Y0qvEITA8KAfT7xlYS1ReewXOkA5038UtfqXj
fEQBbfBFXcPeTJjHvh2u+q7uQ4CREn+wmsynnfUN8gkIMnJg/OzpoZyAn8yBD9cW53ego59ST4jY
reVj3vZXeLsFxBuL9K2ixG+yJgFK1ix8lvGrzG1Da3LwmBuxYLbVqv3UNabtVHrAlozufTPMaEku
buQRINAdK71C7g75aWaGpZ43RUpmoJ7L51EM17Iu4baolwNmR5+WMiMxgWPvdjK7OUodvjd7wH5K
y3yYWfOe100M3jsUJNaN1yNHdrL8CYOnt9IictfruQI6vtnqdHkmXtsEEMVOW+JW3dVoQQVgIuUO
5w6Q7BYAZkDjl3qDryg9UtHRbcXLsKHzDTzvg5GDcNUTGaTmdIMSIW7GBA4JN1Sc21o+4HOZ/Cmb
dWiVzZvdgZnpTLhbYDu+tYBfboRQcBeaPUx92DUGP7Ixfa764oUPjTz0ApI0Na02k8OC2kphVPBy
qI5Nstw51GuvB9AyQwGp2Y4QMLqqBSa3kF3aO5hrvbXKAg66a4k/zYRGoq1ugByxg3wQ2KBqGa7o
YlhcTwCV2nghZ2e4aTsmN17Sgc3bYQh5cJwfi0GuRem8Tl66mUh+b7bNhgDNNWjA2JQMBuxNbiZ/
dBbmcWoQ7jYtMJ1Op82gzt3kukS1apdNw5bZaqcrb1NUzbbr3WvTxTIVMW9tFDj83JPXemW/1O61
y+FapenW9vRRD8OPgpJfk8bYZTK4A4iBLgtybRS7PsefOBeQncFxGqDR4r3JwB/SCUdFpXdAle2a
/F4C7Bg1Rnc75HgarWdBDVFazkGgnfFk12KILA4AU290C+6X/LmM+C9mBXph1ZTsuhot9MMk624I
2OfvZqcUnCckyplp88aU/ZatmwoqbDTNf2CQ48ED9Glwuzew97ZukW34CgSa+bYXOE8b+6i8Ye+s
BxPryge5iAhTJiTo5tY36GSGucZQom2Ok28M5CVLKMSIoocbIcPwf7a8T4LpyCrLdD9Lhwa6L4vr
ZNDNIZ8blN4lq0NFAPxNE91Dxw3uEcsAkRaebG/tpSWbBqTRK83d9Jl2tY5GbJehM5URdIiBcMtI
o9PoqWzfMQinmUBC0/CXUZvlxsmned/AwjYEF9vYloaQrwJk76gdBdRGmpinVmXOziUVKJOZrOd3
nZbdtTWa6a9kdPAPS7Bo46Qf4eLVUXSAFxQpXdptRnt8zefuamY0C0bRc5/JzoSOeom7Ken9oVe/
IOIafJI6xG9garbJqMoPaUbqENlRDJ+yd6e1ryraByPTS1iIyg1g4rrL1pemGtITrCwz35u6h6bT
z0aBfQf5TSnVYeEZgvEs7DN3kzRmbGfjN2uQ3Jc5yI24mNlfOrBjYbDvCwrTJwP8rwx85KPlYkaL
DxkLUpkfWW2Dt2cKYwUgEb8DsuuH55FTmgL0BS7YshLFifnCufQHzp5gR/o9acc0JBQXG3goYB4a
ICXBJwihrQQBfb41Kx14LauODMgScJnH9ko6DOykqQEGnCo3bvBz4AEqoAM26BhTibatR8z9IpeN
2VrHxmkfDYZ0g9Twx6pc3x3Gbwb2iq2ZYwgH71vQkCKaEHiM43fPaH6gIVb4TpmNR8cQV1k9447j
q7tet/bQMo0McyfqPnPC3trmwxumOXYIJjZIdMZNmxLbB8/JdwBFZBBuhraujnNqbpe5uZmcFPTL
fT9cG8Vjn+V4kvyIfoLfTxo8LDAqE5+VWznsuNnuKyfqcO/XupYwQAitAnx4/jgBti7es9o8EQKo
dG6D9rrAfe44tT+JMsKaOqHQoHcbT/m8AxWYyvtGvHCFgqsVFxgfzAZUYNVPyZ/5FKei3AA6g2gU
8zTZG1++192xsO9KnMcWCVMAlKlH0bMDnlYcPengj6YPMmicgYNI0mbbiOwtH5SvvVdmvbjJWnw3
/cL+5Q1vln1sUJ63FkAVxR0shYPRexdFEcF0KsqBdHMdSIw8G1TNn5n9MBpdJJPNiKAb7N2OIrxK
I9O7KeXtSthcmlcnrcCW8HxFDsRBp4OPEZfywQL7BI03MB6M9gqQ7a1dJ3hrhziFo5yjq20ruk0F
PZiVGFsHQq3MAoKWKL+0Yf/CWoQ9u9Lo/ElG4AS81E52KOpur4ceO/aqwwNqq/KJg3QdQB5nkQhi
n8E6g6+LvbIRELEixAjGCQP5NgDcTsXrTZ2iVdIX2tkoc45bBAbjDNtyTl+gCkW9qVF1xHEcVbg7
SgMj6ggSMIAN5xzHOVQDiIW8FjDzpVl2hV6s2yqDoHI262WrCtwEd5J9OBMlooxTDHzommmfsCWE
K/XOnhTu/XgFd21g0jz3AOaBHRa6fRWUPMBSBDz4KSJNEzrlUvuWhqqxVdUvzUQVi6XCAxWlGxQ5
NkZOYStTa0SHKPvE3jDeTG59nAhz8BG6B5AisAkaOJjMiu5U2XhxJ0YwYTP5nYLMceKDfliq9Ec9
TnnodgyPHa80Z2pEXQxUQjIDSFwLGGzm/NmS7bKl9eQ9AMMHYGJnOyEbwawCGXrejqp2kFGQvZEi
GsaZdldWTYqXT93kiJ18CTPlSMymflC5Q2K3MWACpVuCqphZa+vJIPYUWaO9RK1ueI5veWQhnxmk
aHldb1tAwb/BitDZ1LPJb0DYxUzLaA/lD8tZSICxNB0sLdOP0nRPmVfgcGvtDq0UA6Y7AuBw9F2A
gl88iFJbV123oxnPlYmq+9JCM8AWGgEFO/umOaQxqhDqeU4VPjUiUg8Q0wZGCy1LA2a2sLDoSvJU
exwHbMlnIG1dWIhBiHCdm7Q90kUlCK+1Fed49piwn0fcIaoGH3OMJCDjwLc6p6YIDNokMZ16byvB
eT+0AiSALC2TJwJpQekXaX9fCfPVyD1zl+aWGxrumJ8ql8nbGhvxPheNBeIqn+6GhL7psgMWsmux
CQ/jPevt5dA5qo/IVLFgtPAGqgm/dA0Q3DviGdVGWEP+jL8t42zu2pBkOruzTJgj+I5bwz2ry4sb
G9Jvf2qL5H5WZrs1K3O4zpyMbRa9zBsCq9nAxI99gkllvjUQ+kd2A1yvY/bG4hdFu/z0ht5N/QJe
5HujsvVD2ZQWtNNDGzI5lu+Wk5jS77nmPjDjUkZeOdWj7+pURspAY51KntVB1XsQZyHEbk9VZT0B
pwdbL9edYCSweIn07WVRL2O7lC+wR08OubOYG68359NCSQepUDKmV0TMsBfWatiJVLlbtCNZaPQe
w2ykTOJ+Uk7QTblzJ4Hd2OUOohBGrF/OAKgYUCvppp2q6ZpIsKkFTjDlk6SYJxDeXTjkNwoUZZTz
puestZ24ckcnRAbSRFQ6xTt3ZUZWS3acTKg/LBhFr/q3cbG9kzcMeKOkJdrYUBm2H0kSdTCzFJEm
dGoRrXEqlGmtH4eSpjESrXS/TAs7FEld7bq8zxBOTWJXLXoAhNtNXhHlgF3c9GndbSYU2wBLGr32
JVkAMZqriV3PCm6UeQK2F/y81n3qQaf02RP1SdUj4mtzeMMg6Q1i6YiYnvRrWaFAWM5ZYKIIA5BO
+pQkg+2nurky8nLHe6C4BxXLzDsxPBFTprnfOhrZJpQsO4125H5UIAQn/XLi3Tzju8cQ0SIOWWHH
grfHIet8FC4O3lC+Yq96qsZia+k8XrR1GIentvPwHOW2HpcAb+Vj2rx6mX5PvX09vyZV4k/iIWN9
1DHcEBvnCcJOCfFU/b3GTmKZs9/C9I9JzGOP7dEe0uMs3JC579PQxJVxPZhVXBXAdJviilhFzJM3
3VV3BedxbS3xwuk1B6/XR/xZgjH6puq9vdxXJXb5DJekyXTVJGbo2JAxqABKBEQC4ttcPCFx8bFH
+Sz9YZf3Lurx3Ck2U2b5bFDbpOPg7zkwFQbNAkQr8wqWJbd5UVxNrnnKXXFo+g7geQfftFcoOFcs
fjOJyPYaBVFrFo8uQj9ZvRcu5C2l0dzZuSiC1LsBQWvr5RvajpvRvbNHJxbNs3Lf6+Km5cBYcD/R
mD7U6i1TYFH/7Ox0i4LrkyWyW9t5KWEuA1NstK4fXABPKe+unKSPWpSEKyDiHSCtyZC8QoocUiji
+wbFovEG/yXy17jG4UTd9NAv8i1pgSwW8z2HJ07SoitnYDNZrG0qxhAwoxAlcDTn8fXAO2/2itCr
iA+z+MMESzbH7E718sqTNkDN7psBzbNCMd5JZJTK0Yf+IBidnS5+QsAUpuOd055QyQGQ8xc1ru3h
roK7COtfUOjwR92EFdjlLgJAZsMSOBt8VQJWai3beUlDvWjkyjVgpuivF2A0JyykhIVduc1nHrvw
HbWQRTtgHejySo5ZaCY4K1HqabF2TnloDx7wvT9ZXe8HPX1HD/F6qYeQg1aOtCLoWLlXrI7YICN7
gaO5Ve3K0QrwlW+AZt64MwtxKgHd3myJuB8KfBom9+sSgXOG0Tunj0HS8mkuDmWH+puVHRbjzlPd
vke27LklJp0e1NJet6YbagNXVN9lkzOHjRzmk9dWiRlo4GTfKkvTWFeDdaDgpYdjMeyysb01Mf46
xF4zGYHH02e1wLpAgk3sLw4+GqPk15A3CR/lsUdnKW49E6DZCZU1E5e7IOqs+QHiBuzyUFv5djds
ZZMDMqaGt17xI8de7sPW+OQ2TjRKBFRFlwbczO/VYCElWtijScgDGp+e78gqtu1qQ0YeTsIbsblB
iyTnHc2Lq24QL5gr2xsdc2PRQmttyBGuqO1Pk+ShwqZoVMZmrtIdlKn4Zsr5Wzq1mMcZxLIZTCM5
oO2IWTqgineiMub9AnqvbyN4Bp1dWuEiOEX7doFZJlAhLGNPacp8mWUHXDUmhWTkMhJqewpNPHs4
JjyaufcsEwPhqh1gPt5nbRZVHaYCBcLy7hcYP4GDCEcMczxPCQbKjZeZL0YsOeJ3fD/vY4tR82K4
1WBVI/gvy0Nago3MWBq5AnP8QhyQ2Uw+mxTbcVSFTBwMXTdFttsfiupVI0G0IZ3d1AOyDSHErjXk
HHET1aQCvepQE7fdZUt9sPBS2WUejFWxTztnuK8r6weGQREGjGlEXRSkzHb4lprtS7eMb2OpRxz8
PRTRYxdD/PYwLHjZmcPRJqoOJCOnYdS3AuhY+EbtkoLdGVJ9TxfjuzdUIqSs31clOjVVgauZH2yI
vAwnu2paRIVlM1+TVlzbSl6Vnf22aFTuSgMgafsRsOaoLpOrnAMHbxrDjeNU31BDjpOhfnQcEes6
neIR1bBfmojVcBQtFiS6FBOo+KaMCb4eYzqGqZ3ep8AdI4tyrueG/posQfaqBU5zsMbxgfDUBMLB
K52HEgfMa91T1PtApUmssNe2F/AVND1QkNAiQBBQ9E2KIjTy1FhRfYWJXHLqkCvKBqgX5nZ6Uyet
DMAdLzbY09JoUJM4LC7y3MJj9Q36W+pQStTvbATpJj6mOeUBKbIirjR1I4PWyW6iZXmXENWiNDSj
rGnDzdjuGm9joQ57mPOF+FQV5jGxqsG3m6oOKz3JwNTsltRZcRJmbwVV1tlhkhRqmzm025a4QT7G
0lAONyTb48wTmI8qUXSCFxuSsoTdkyUxoyqvRFw5NVBH5vg8zhAA0tSabnCoQDHnGSBZc42o1x+5
092VcyuPhTRU6M3KvQX0wznMAlpwmUoAjWdhQwKG0uIRw9YyNoqOR4U3GlclHVq8+QuPVWYsj2Nf
1sh60UvI4N8vSuEPiV1Ct47lkGHNrRNisItuJstCdQL2YbdGksCuqs5kNqP+4jjvhUXT2e/rxI3V
XNFjnqSEh6mb2zcpnax9NyzFQwqs/YuipD01YuZ3WVbxrb0ky5VpCrUhhQ3odjpO7Y1Bxva57ts0
XHID+bKEmvUEmjv0Dk2fX1Ha5VFieUgcmtR9dAeiv3cdQp3ES4tYo3nyVKApvmuHhrQ+3i44F2Ym
o37Hgc9rFgP1ESdrX5yxw7R3ZZkR4EVi6y62e5wStZZ8PGX7bebxCP+WPtZr7ljwZtxauc33ojWt
IPESvUPrwgkJl32MElcWtgUANeZc6h1zqnZbJoK+FTnNb1qKrL3VPY49YSAt9XLE+24+bzLVd885
IcazUwzQrqipt4C+MWBqZ8HVaPe/y45k8Or34LFZVlCZzIvYrZnvaWqmbsuEQI7PFQp7rEofGmWr
gxpNeql//UVflsP1HrpJkHIs+9z0LimkJ4Z+XLUna1/W22U9dvRduyuiYkPLS0in3wylMxEA1Ayw
NDBWrS39pLNtU6U6OF8GHY4GyLLME8NYau0njW9sKTixbeBGQwgf0mg5suvmybhF5wDkx7e/twq/
6Ed++B1negfobSEpVVAUa/OpGOaQ9CVqdxckb7+7/5+vFuOMFogaFibMPjYHRc5n2pm4WoLuw6+a
X6kYOSNCE7oEjtwiUIz7WIQZ9zUmZLx+339Thc9ChLoYfM+P6Q0b/MRPj/zViP4nN+DfP+2s42st
PTQCWoGYvoBsg6ihc+7LVPyjmPmPOOmn7Ds6SvUv9RGK/hGu/v8rTX3VWfyFpv6G5gNo6v9Q1P9X
/ev/cNW/AKqv/6d/AdXt/zIwlQO/D5NhCuK3dvsfoPqKWudQ0OCDpfAFWcdZ/s1TNzjceziAz7Ct
w9Ps/0VTZ/+FCRTT4lDVQRLBPPaf0NQ/fb8r7nbtsXvg60Dtcv79KtccVYYByqAaAldtcnCd1067
FdYBAdck9D3wm/AatTu1EdvuMqXmfMP6/QM4ZgGwe0BO4J7125vWQFMWsyrYsNSuv12tDgvf840n
AAovKNk+6dvP1jp3jpXdXE8DjkVMv6y+FAwTMEb4sNpzxSTYVVskwif2A8xkSCLHTYNmDuhN73+8
MDf/bBYfcOLnorN/fgS46/DuhBDn3KiiqxgbUqANg6L7bbpeb5B8i+fVd72Grj5sfvpQCm4urPrV
bV711Uj+YHUDt7WPO1dmC9LI1oGsOfQ28NeOJ4lNWa8qyINhB39f7XwzXi/xz8XOdIkLglEPsm4b
s1JXtRnTBun5ha34whLnRGijSiZEh1iipYhRjikalxQx+d+vA5PJuC1/bvi4Eg7g5KrZB4QbRkEf
b5udo4RGqsYOMBqD1MH2HFQxl2E31Qym2ga2WFq9C+TpOIqvMN/3DB1G6xOCzhGMi1/nkgYljv4g
kehkstE82YOGjV7tbbiFhn1S88pvXIZjoXzORAN02arhMpdd55HbbBWKWE1JfPjn7lwMUZVpfyvr
7MkZeQlVN8KlVskXyszvU5U+oi56Ujqx0MjPA2W18bz2PNqsQ+kYhR4EdpsSw71aMNR+9JVjOS9A
UW2aog8xDHLbSQwVOzL7jtrzY4EugyTzUwXXvIBqFKOs7YTSIEYzw47RYwb/QQz6oIatI8Jd+E3h
JpQ4gQL4w0Y2W9vtXbPpJJreU2k8uQSlsWXQCBErFBJFJtCfQWntlMC4btfV5akq0CRXJt9YNYvg
CXeXGIhmXR5SZK6ZN7xqS8VZ1RytaapCzMI8F5NDfaspHrsB5TJdpvNOmN0vT8zbBpnVK4rePGBL
H9bJWg7hheXDyrYJhEFA520Y6qS19msPCSC395DP+XadYRjO8uqwJH0oxnzNyk+jol44TuNOFch4
y1rEIMzg2WFswGbXTu0Fnjav5pZGnJS7qs1SVAVJrAm/SVCczT19m4ssljp77LzirRFNhIQTVOpy
EMDcy58UIB/eZt9BhX8ukH7AlGUnMmQvWnBULufiJlfp9JASJEs948q3p9q6k1n7nK81iFIdpH6D
lVUokIDnUGSUuB+F90tkW2RMMAH7mRQA2o7/TdqZLceNZNn2V9ruO9owD2127wOGmBicSU0vMImi
MM8zvv4uUFWdJBjFqCw9dFmmKVseDjjcj59z9toPs6Vs/djyOjV1ElU9qnCoet+cbTWlIChMXUla
GRpHFUk/+6qFmTjMt0ZcdHZRD0/TlMZOmVD9KiHgtrmLUOeY6uZ9yFMrx8ALs2t5oOprfoqlmyyd
6UkObVxh0XopykHsGrLqvnSk2L6NNAh7grRrOjqXC8zkKBxMk24XkWaTdkU13bqW8STV16pBxjcN
NhKdVrOoP/QkD/LQOgzKryk2tmTkd5y9blDieRygTs7qbdOoB7GedxPpv0YGo52n4RcpTlWviuhV
K/3ukGkFxXbxS5WLl6le3IV5+xypcWnLgd7YQVmKW2jDe6OVP/MCfoCX/tRQlG1i9WuujlTcCp/v
wU83XJxTL08xFSri5YKbdvEVacfvtDLHl6JqpLfSHCe3sa9vlJLifomD8VbQ/M9hUl8GlVlxh8NU
z/G1Ztw0QbMZaOuax4lhaIuJeyWozu1qJ/ZOYmVVkmkfxantBWX5SoUHJrlCu84xKG/lLRWJrcmH
d6wOwA895Ur4ZIv36YUzHhbTxiK0rX3y+eN99V2X7bKtKhrGdKK0jL8GkEx0ZoCMkzUa9P1t41x3
l/votrUrd0Zd1l3jXHh1DtD5rssTz0LyaTJACBgXlraOdKpInKJomDVggm72q9zL3uLDOpL4kmyb
dMTe3JTbs/3E60bMZVQVuAsmSERsqOnfHiCFMSmRXDWMei8eRlfbKLsMScn0ZGwlh7z05iw95P3b
ZUTDtFiSYKqkdae0QYeZCGBSc8aNsiHBvGVpAuTH+9xF34YdQGP9vhQ8jf8TPBcnQpp30pmXSf41
5LpDtyA/EM05Q/5u0yRFg9vgfgoP3AL1Y+vNXoYfgZsmrizaWFb8fcD8+hesLmYmGJ0a0doS2XET
O3zzsVecd5ZTe/TSvfhh/n0T7/WYq1eL8SEkY59Zx3v9kC1Eq53J5U62/x3PhfeByKIRgtTFSkJN
8/IKXn2z1BcEQ5oqDfkAYTI4xN+893PglOWSsgp4GEflZmviWgPibHWPxrNM1guRcdgVtuVmwXRV
+4XycA7M/Q5jvDw+VFYaierF8G0tDyrDlrJPwUjSde9y49ipX1sCf+HwbwDploDzbRj3dqzlm3n1
9DQtHOMiYCx64DzAMxeZQ8GLCimsgGhzjvEqn3hZdF2r+P/IaJ3x9X07nD9nKiWOkYZltrccv2dB
3d5F23733DvPm8X0s3J/e3Wkl7sIIp5ou359Jgg/sfO8+hHWGjbZ90ZpoSOluy58zCvXZ5P/eBc/
NQBmt2R+2Gy4v65mORuQHpVJB3M8dVe9OG+HoXn+eIhTD/LVEGuBjkBzA+EDHYLp0T9IO3U/bCTv
31gf66Zv1qKKtBquA6YiwCVX6yOM80LzfaayWIq0uc3OmcMdoYPUKfbhbtrLP/LLsyfSiVW5CCgW
BhgpAKAMb5dJIvlj2GqZhuJwBGaxdLdbDjlHL/eizTnNwYm3xWAK1xmKDvAElx/z6hPI1HpKEwFD
QIIWZ85lYt27j1/WuRGWP381wpQLyigGkeZonUq7U+Wk4tkL2ckxVPIRaF4QcL8w1V6NYYQC1ABA
mc6nL6TW1cvFKEHCAibY26TYtvbNdt6KG3MTemdv0Os1oog6sGjMKVFwLTrp1fQIP+OAxh6a2LlB
GyheauJwbzFRoo0U2fit66hnnug7/g5jqujx8ZQmhCUNtLq1D5Wph1zbJPbI0NpeigkXmwvdiTHZ
qb2WEFo7wDyR7RcvmrP72DpTsR59tWTyqeN+1DC6hrxQwdG6Fr5UgPjoifp7K+dlIGqJyGxIUFhr
crGupGWsyAxE5cfWfe5YmnpOSrLsRq+PgN9jEIohHgP2veazFxR4ci1IJCdKbdD5x6a2y/3y0QUe
CfLYU+2S261Ddd2x9uc+9XVMthp8vY8pQ1HHmcLgfcQFzXoW68us/JsZkfUYq7dVam0hRTljKP7s
hBb+48K3sf/2n7yp/32K6wR4mRajTwMbR1ZGH3Zu0roiVWc2/Xfh5Homqy+tjIomG9RYekkJRgf6
GslV2TCn5OPs1Ha7TbdF6o7X5+j269Pm97jGQvmROAXWOTJjTKqOQhgfNKSrbpttAfSS9jynNH9X
RViPs+TqXm1itdW3VZ4wTrxf2EVfMttdQLmLDxPESeuKBqnFJfUQ2tie2we8kS7n+Hz8em66qwVT
CfLi9MLPEHbjRttku+xQbHu73C21CnJTdmlfBU54iC/PWVydG3n1gqdCqPw5YuT02CLm1DnWm3/H
FHad9Fw/6NWxbk2ZLvfLJ5F8EnbT9mJ6MdYJDvln+UG/p6thl12fu/GdmhvewqRYX/KF6/RuLtCT
AQ2QMYNu0/u98KAmQ7BVKCkfKvWHr5fNLZZKdK7AQTyzBbyIiNebnMYBz/8hKoM38nZlySIutGYc
4o+apk/ZLBwSpfo+Nf1FNftOJpb7yNLoNKajcCxJ+8IYlfxsoyXNXSGNXoVQwLe07Si3t5qMmLMq
9tnsb4Q+uwL0eoy73qWpd4fsgPp7fBUb5W0vCe3eSPsnEobbtiDlaemHwVe/qWO3m3Lr6I+xp0/1
rpNk+mm0m1HLcd+TD3E7HlVBsDMruE+7dB+TQ6r88qIin+JILUXwYsxoHQSuoZaboSU+bq3ginvm
vuyMz4Lcoy2ZtpL0ZdKtHfKqC9wCPF1EmWMWwa40BjQ84MgFlANIjZw5CtxWNw59GqLiKHB/zl3B
tFy4tF6mmoDLON982EdiuFWp96oTd/XM+Ao/CIBt7umx76CGuP94Pz0RVHAD+uuFLUfwq61A6cZR
Snv201C7K8r7ML8Fk1VJklPHZyAQp46g1yMtv+TVSGFeybGlMpJU7fsgtWO6AMz8y8fTeeeZt3xx
KLQJZ8nQgqBf7SmAo1RlCliA4E32lbOP3dil0wwY94yhLZVPJ1myLD+UM6Wdl+jr3con/24CsFFl
gum30xNZt4oQEUKgdseI0NxDDrCPuY0pGtZy4eWZeS4f0rvhdI6JhS9BAW21hXdCpPXCEhqlwibc
m7cL5DzyLK8Wjsa22NCRdSZ+WQe+y4Nd6Fu4LlDBIYP1dn4jViL0ZbGtVH1mj+l1HA/Ox3M6tRRf
j7BsbK8WiIbEoxdkRhhGBInhLjX3U1fYIhFLZpwL5E++r1ejGavItlT8KaS1lGjl2qRTQef5QXk8
FseF25Ztht3ZvNg6s7F6gmvQUDUjTEwLRlS3/qHZJtvsGO7oF3XPmkOdeVfrj6CcutoqxmWk28X7
J/LaH6rLsnDbx8E+m2xYPqn1Unz9JNeHqZVHSiAxWv+lumqPiyGgcCdtj25FtBTdLKycdHse73Iq
noYnA1RGB9oE0/XtcmngGnQiSi+s+mhIN1IqMu403DZpzD991c4ZlL0rVL+8PlY+x5osylSL345n
TElXVyFnebzvsHFyDPty3hibeVeQ1aHdInAWVrbpxHZ5hyrdO4uzOfl9vPoBq3RH35TxKApEpcb1
5C3pPg4Ek3byY+8pTup1u7R1xdvNzmzsjz/MUzu3rmlkrFVIL/o6u9pGFgiKlH6/UqeWUzW7eKg8
K20ePx5m2UHerSNdW4rDcJAAIL19wDJJ+UCPJdGRgszOpRTdlAbI4q5KkjM7zcnvg6yYqUuaAoxt
tXRmQelrMecoIgPoFpa/m1rtzLn6fohlmwQVb9CjqnPlezuZMlJJfY1LNVJ+UBFETPq5Sbw0Z6we
2NsxVg8sm2t4bYsQXTC+K+ySnUmtrWqkb+KUE2LIh7yEkmv1tqRkbmv+kqmlVN1SSm0/xZUbFJKn
ss0Oldsq9BNpMcTPut3HFWCmsr8AI2DPKuzvCBpfMFwVMcVKIfCdcpB3STFZruRb4yYcug19dDtB
B50jp0e5Vq9RTdASSMYsq654DzVy7PBLJAuPhZEd0qz0Bq3z1H7RbhrFg1Eb3/ReyTdT9Fjl3Bs1
0ZlwfhxurYp1LgNQpsQptKQ5wu+NgaShoTbcPeRPRVK7vaDaszx7ZYh6rPOKKkd3P2Fi2TiF9dMI
U29U70J8wtJyE2n0g40GneOTlwj0Mmuy07XKT4NP29aRFdmRIbtB0Nh1NmxCZPZyqdmNaV1aWfa5
mm9n/1LtcHDO9fvQxBOglwJnMpF8mMUvDhO70ChWi8KhaAMvHn/h+VgP81dFaI5jpe4EanZ+0m/8
WrRla9yrTe523PG08VFUzOtWrbdZVtMdWwp0OGOq0NK6Pk60cwrzTW816JSxPJ6lTTfmhdeXMb3e
XxTpp5ogzByizx2aLh39mZ95sY7MorhA/u7DhpwfwmD6Wo+8TONrkVO0br5VqteOGE7l+wkPZ+Qv
4cUYJe4gb/rcM+fWCdDsaOgO+FhsX8jdRkwv8iXadZGOOnVpbRK5AvGGEsttSkBvI//W3Mjc5ii1
9xWaYdVEJfljDhehYWO3fejlfUlNcdElhgj5763K3yZZi47QVa2Db1EWV2yoSNtyPLISJB5G7o9O
nblyQ38z7dkCujn9a9rRmClPnDnJVagK+8Bg5S9Bsq/tzcF0xqzzxCS3zRqVglbQONHfSEN83ae1
bek+a/sSh+ODlR4is7yJ5dvU/zI2gVfP0bGflK2sxxtDz3dpnt83okDR+UGWYkfAWCcWdFZEeRRE
ekVb0lF0jHtGm8L2OwhFuqmEYN7mlvJJNum1G5Dx5hdNf8iESvYo/NuN9GgKB1X+XGlZjsw8sH3l
huk4KmrhbSZ/0pJnKaGXfLyXg5iXcUFzgpub7hA/aPl9NCn+VZ1UFMllw9iWxrSZY031AjO7E0CR
3nR59CCL6Y4Y+QId7qd0otLXor2IhTiz6TtH4o/UQpscmtaLtHA7ZNf+FFz02eiqg3qcDT+08RW6
zc3oUyE0CMmtAGUjDRgfb/jvzxX2L4POK1LCBM7aahtOUV2hKkJ+PkrDE9jDy0ZAqtoYw5lLwfuD
5e04q704aFhljUGk0OnacwpxUTZ+Svp4N3fF/j+ZkWEsUTkNN+uYpJWNHAGIIgLKl6Dc4QBAdkq9
B2N+Ln59H/0sc/prpOV+8CpYzi1fS6KAOdEHJKASng847m1QaRIvK3ZIrADIQrj7eHonB6WxCucw
UDiYHL0d1NIbIW8XXgCtDK6W0vivHnsNJSAYpll5qDXZ+3jAkyvkrwHXZfpoKOvR8DkOIgq5aYfm
BRBJNuRn7jYnF8irYVYLUZ7HAAEz82rDYhOVaD0Mv9rqAe6FQfWHU1q9uNBU4uUKK5JMRChsxl5s
IcSykj8cZrXmI41aQSQsr6oWFKBc3H2TEZlfI58JDk8GOqCRdHoLWBnrUmOqZiBsAtq8dPmbWqf7
sDnH4z21CAjTqAhT/wA+vLoXjqrpd3nWimyQ1l4ZrZs40B0j/092o1fDrG/Us9DXNKlyuA/iIR+2
ibBVpDPbw4nsxAJuV9BQLB231J7ffkBTOEhcoiuRumy9oaRIkjfc+MfS41PaQ1XZnEsGvr8zLANS
SAd4rUKvW32xgT7GwYQ8ypHm54EEV9wPO5FNtvNBIPXnTIuk91fBtxHp6o4UTiSAEmUQnfDYeQvZ
GDXjZeeKVLmDTbX7eHN41yrAdLgr0Cag4RdDN89qjYOZUilPGYymWReAF279nG69Pmt+ia25a42c
zVCAvVNEEspwHZ3zxz/gxJXw7Q9Yvc6hyNKCVbu8ztFdfCKSRztWd6l4t0fHnjw+zY4M5DOTfriy
9dD9MK/OWYud/glLspcHgHBs3R86+masTBD3cbqbNw3HzZE8kG1vuA5vI7D6S7UC2dR38unnCwmn
vkzsOf538NX8pyYTq6WtGg9eeVem4abuqu+mVf5NWt3Le341zLJ9vzrrDDT+ZluyxeTqk+Y/WuOd
Ip1Dtp7cxl6NsVq5E0Gh5S/PUdH1jdxZ3tyeg32e/jpotKe+QwGc3oy38wjypB3lkXkYCEXN/muQ
ixttAp9UHX3zygqeAuWxn2m2VT8H9IZ+vFhPvqtXwdYq3zWO4LGSgXPHr4JNrZgbSRhcoJLbvz/M
qw3n5Zt99a6GZCrGUYS0piLwBh1H/x7JCi1y/2yY1aMEP6YabcQwOYFzWHl1NDhddCYsOPXIXs9l
dVRHiKsimnJ5XzSvZhHtgWK99LL+2VRWq7sPOkGqli2ae4qd+dCeuUsN8bmmy3OTWZ2iiRiGYrEg
8IzJuF5kemN7P3XnooGTa/zVM3vXMFAkQiMj8aOyph7QFGOF0TvC7e8OuL9f1X5zuq2bMYYMpq0R
MqdMeUgrsDPmjyE59+BOBYevZ7Q6ZQYQgX3RLIMIR79OHTBvNMxWbl0c/2ghrPtDm4h8EV8Owa4q
uqmikGVX6Wr+04e2XgjdVOUAYUSnBDvfkZvJlyZ2Eu1/NBtl9fFA/I3EBE6LI4KU7H/6za6Rvv/Z
EKs3I+myAteOmQhA79LKlsUbgE9/OI/lu3q1oWlo/fPKYB4aLe26lVxAkPSrcyX5M1/n2sZoDmC8
ycsmMNMlt3APLECHkZn/2WTWohVkklNVhywxdaAqSx9g+jlBY/5Hr2XdVxmnRg51lEGm4NZCzJpM
nysOgj8bZLVrlnOa5OBKOK/FqxaAYTw+qlSF/2yQVVCgljTmU2MUkRrf5abuJtIVrMg/O8rW2XU1
qCr4KszEiB8z1MJy+L0Ap/hHM1mnWuqpma2WIo4jNincTsMWrBJSwLlKwakEAZJflEW4YtNLtdpb
6rGG1d6Twi8VL2QlR+2V2RzL9KEYIHbVf7sXiO3/r9HWtroZcAz8WxnNQHBTJOVtDsf9zBez7CFv
ixJvx1ilBkIzEIVc5cG1eeMgLrdDWIgfv5szD20dFkZa3ugRIGInxItWTD1DfAhFtyp+ogZDj5We
Ge7kVvPqqa025hrMY6XDPXXktgWyg0Nqda2Z45lRTj03GlpljL+5uL9rLQ3UfoDBQ6wrtAiozP4m
SpIz5+XJWOP1GKv9f4hMjpglnpZpqyGtufH3uCuUXrXPNpZgn7trvWSb1mvBwEuWBnim9A4GnZVR
4mc4wLx0VSNhdOVtfCPqtpE5gFPTje8Knyj4oNyEqODeyxBYdvGF7IYXokuJrt3iDnM4fws79ahp
yedZ45PA71u9UGxyOlNHf4gF3mNLDSKfyjMv88SS4WokyjLyFV1joLdnYJr48bgYajm18slPbqJW
siNV+bNB1s1vaRKHAkQBND90Owc/FawXzP6cK9epDIxq0UWLkykuevzj26kUugrdWexpMnDY1tHJ
0RSvbEkUbHhDmHW5rnN/7nA/tVDpxSLtI0K8MPAaWg0qjpBjUwlJvrNomxPP8h3LGUkOcDmH6vnz
4w1FemkXX61UDeMxytQg0hlydXDNRVO2ed8BUmvj7YIkc/PYuKlr86c8pDf1ED6BqsYJQq8+DVMC
0ENM7vyk3oZje6lk/Y3gx/dDA7HDiNqLMtWOCGwcLZOee0u+blNQgIHYH9QQpoIl/VJiSbFT2Xzs
wxRaIRRPGp+aB1gXD5XkX5V1c02/Gn8yJAdYi4cJVlI3kPQak6dEkL7N3H6Rr38SSvoqR9ONC/m2
EsNfpap/USsi025QYNhWTpfOBll141am6cuOB3R9QLF/SZ0FvtUoZQAq3aFQ+20swOPVaTJK9Z9q
QFSVUviLw3RwSzH/ordY/o7CfRR220SVP1k68gEe8g6Ux8UQS7fBKFXOyAKkNrzFZQBkQmm4aQnT
Fp8tWor8VHOmrKl4vvLkWABqnDoi2Z9nzYb/4jKiyr1puJ8cyoFamFZm9mI/qJf+Z0OSEmBI4h5S
Zfg4+cMuF4wbo2w72+hxShrVK63pY0hlYWuXRfRDJGVsj6LYbRsrxcwl86nepKGJjTnUwQTz+iyV
N4VoeuVUN0C3o8dumK+7enmNY+aOfne9KG+LNLlqJF+4iDvzwaIDEFIFOC+INUYZOV0d3/ppAEZ3
oCMN0g7/1edMCS+EYYY+PXT6DpMWyx7K+W7MWTJ+xmuYqeKJKuXDcNjKQhjZWTNfyrFwbKzGd2Zp
QG4o8V3RXw2dLCicROmeGtCR9qwklpuE9XUsAF6JJNyqmkK/TirxXuiGHSJ1TxGq27mGMZ0bJvVz
WXSFEPMNGYhfIoo/Z6U41mYPRzuBeBllxVepCXpbo72sCiVbjrgRpG3z1LZs0k3xw8/mXR/igaYE
/T4OhK3OVqZW05mY8Z2sSKGghdxOlQGgUOBce/8UeS11RqjQKOyOaPxzNzgE28XfkuzumcTYqd0M
cwW6v2AnkPtbNzIMtSElQsXGQnu+b1/qQP526PvQFrWhIz+h/V2slVhVZ3r5TugCkDG+Gng5MV7d
irIkHPq6Y2BM5C7FrNtrhfkJcs03SSuu2yH7ZSTi56mpPFCB+6wN7wWh1CGDtFeFKQN2GxMHjvLt
QGRld0n00GjRmZ944sziI5PY6SXsngkT3v5CoTXlLkYURFolw9qNb6kx3VL/B4/kX0oPTwRvr4dZ
q1qUIArJosyzk+ftfpTL7RBAmjQoFQfDhVE9+WB7P97dl717vbcvVhTgMlV8EpXVo5/jQO6ymM4S
QKB6txOh3fkoyUqBAGB4+HiskyeXSRad0gH9lKzmt08xQ0EzGZCwWcz+NrhYPINaNp19fRUffAfE
zcfjnQhlNBM1EgczARYmGG+Ha5M41kYISs7YfonmG9E6k9F7Z4JEKvnNAMsPeLVuDV/gSgf7nBBu
wmGt2fpuxfa2ye/kneVyrn08n5OL8NV8Vu8qjjvg/xrDaXB4fMXTW5JUwdc/G2R12JuCkaXCMkiu
tXYKcDyA5VqRP/qzYVZBYG3N1OYShqnaowUQPekp1Z9Lw598YHi0msRKi3fMKlLKxVCTO3mZS7mv
p8mGoWpD7959PJV3HJZlGZCCJzgCHKXxD2+XQcr1CDEQ39CyrMF1zj+gb4JjMS5oYXHlPeYhLkcb
VEXHtJG8Pjr6BfwE5+OfcepLRmuEvgpcCc3yq9VhhnVbqK0+Uzs3nsVIuqstkAbm+KMv8d3Vu7uP
hzu5ab8ebzVrgtNIigcerh/vMvC6drxPH2gecMON5dAPMrigLqGoFzYdIzjknbtASScnDB0MeJCK
ZdT6uArQRmERxYQpf+6FzzD8XWxC/E2yX9zBQcnHzhCcWbYnxuTKguEv79RQkKO/fdXRIMKj64kB
5W6JuyPcN3d5A29QVFzlnBv5if2Fbj86ChU6C6lOrnsYuyz0hbBCyNVvgt0yQxx/y1+LrosWngqj
QeiyH7/V9wfQ2xFXn2VPHJXUKSOm/ZWsuW34Nah3Sf8lWHjlhfvxYO/352Uw+m2xSuUIUuS3D9PQ
h7LSi2F2rELbpQGthGp1+/eHMJbiGGtEwgl2tZtZdChE2RLSTDAYsSg516JzQtyFtGqplS74IxP7
srdz0EJLU7FyYU8Go+ksffOxC7DE6S/az70zerXtJF9FV6Yxe/n+/4PZIcjG39NApqCv0knQP+oY
uufsCMoxz/ajdibqORV9iovi+58DrN5Qm2nC6GsMkCP9DgO6zQiFh6+VdUdXZwjYtW/ujBF8XHJm
Tz21NF4PvNq5U2kEZh6xDlvxSVc+TeqZZN+JWJf39mpmqw9ZjerYMpcBsJu4tFzcn/doxgznt49h
Y+6NQ+EKN+dkt+9PJMJ5rLj4X6zm1HVmXqQtZJIjkU9Y4JaaKbdKVLhGSM/imZVhLk/obWDHGHiF
i/hpUmVe7x1hKuR9lrNTxQYdeYOPPKgJhLvCqryZLJutSPmFxA3VoK2w8K09QERY38HW1yrKRYKr
tuYlXdzbGCR2IRrwoIN815YLNtfwsLD9GeGbIVSdMyxy2kZlMVAL+tUAJ/BaK99qerUth5bSQ7JF
IbiR8sbtFSg4SX8Q8VbzmqBKNmOFhQA4WS8fabEMpi0iN8ixCQJ8KI9Kf1+VfWLjilR4LfH3tjO/
0E+/i8qCDlNYLlF9kWvGoda5q/UWTk2q4H9J6+wxtMpNQC+v3Gm3ZSL+iNUeKhQkH8iduH6XG7Xz
gXPqV5oKsLgXtr7c7XtcZe0gScBdDhM6qbKXXDEOAB+Y4l0zqzTI0j0ryTfKMN9V4sJkTKXdAJ4q
7vVjoHXtoUz7B1p3vQrqkmP46W7Ue/6lv2nVESqtcaMUZDXSoXP9ubDzHGFRWDlJ0XzTwviWlqhN
VTcXSQA+OzQ2ib8Qkqtj6vduboWbwJo2OXVJYcye2zq7UjS5tWtAPiqE5ivZChGj+dn3zGhFO6/I
d8HKwzlL46AqFHahZD5Uun7Rg2r1FLF1jVreq7ywvFW4zYjHNs52Ij5cKlYB8wJAbWsQAjNXnobu
0gGFXdwM+yajN2OCTZtJDIx1VEqGZaIdPDQS6prmpWgQzbWYg+KiQOeoINop+e5AjsZtUEDlyq1S
dQY4sK5mdNKDXFeG3eTWnazDmZ4aJHVgasWtEHwRp/lBTDEzTR6A995aYng/Vuzm5qDYlkgmyoyC
a4QE3jB/ShX1iknt4d1vB1Zc0NYk/ejtUIpawc+kui91LXWMQYJosvj2hIEFN7rejPjUjVn1I20G
D6tdmrqtsYbi76eArbgQYaizLcsYWtK0i0cMQOruq0gTqI2//K/B0poNkMRpE5jKz7hWg10hKv3P
gnPhbkEGHSQ5KfGiCA6ke7dAiz3Mix+rtL6Y/Pg2z2gNT6TG/9E1w30odtSfdH5odVcKJjQq/m6p
3DTR8GUs2eRj6zCH07EVtb3StKz3WKw8iIPolse59KRcNTwflFWuDL03xGblSUkd7LVUz27NjrFL
eT74lURLsbozA/kg4pKCXYoLr9hJ5XozhfUOeQbzrHBtQ+lpjvrXuQF600S7QbXs1McobshBaIuP
dalJgJAtELZA3aGWB/LNVBXWbWwMyZXVJMNVpcrlpbrUIoXZujHEp3C29mll2XVvyl7dGPglVz7e
sY2FuVVgxceW3t19pucRLzHHkHw26ot5Io0rEPJMauuF0XjQA+PWqtWfdWb6TtvgrWS0Wf6YdOoj
tGHwzBoEDDwvcE1hdn2wL4ZQkMitj6DWBVxaIj+Vr9TEin6qZcKjksx9P/ojTxD4Dt+nP9e4+uTj
LzHRP+t5hvtHYz5PgeBmJmbyxaWsBReJiDSpTL/7Y3TQu+KHFDdXFHbvl00Gy59Z9nw18zS9fshr
oHOtlrcuEU//VR5r3auAS5B2U5+q3GSBzJQFSxXBXSuSCayFylEg9qZCQ/kLz85k/kxm6tOUT9OW
mBhnokxxuwycFvYZn6URs4F2EGnwDhy5lBq2qn4XjeZnJAhO1HXVxqj07KKfsFHCwVHaSuIc2vNM
sVPW8YeTMT/f6bkc7jp9XBBziYeVyaeuhEsRD83o6AnvB3WnG3fSt6YeMsfK9V/VhLOJbh61osN5
D376qD6m44+mji7hxKX0ucwe94TDpOm3w+x3m1rAok+PDqM54xIsG5tR9r9Lvnqhxupj0XW7OQJF
4bNrRUNAc2H/vZjCHPeMWNzgZ9S5mWyV20yqxA2Y9NEtKp+08Vj7dsypayfsKk5ZMUkfrjcLFW8B
gNhPgV9lLmnEhm1NPURNfjdMgiuVNPWBUijs0dAOpOEyJ8U5BTvTG7rhj4OFqZXRN4I3E/h7Q5Jq
IMBNksaahhlDJzybrXERl/UXmcxu0Q0/4ib7govG95A++r40+utQL+EIog138aW8LyRkzB2ahDol
u5kIxp1C9sU2qoSLfCl8b8rxHvf4p16r7pNelTAfsHBMwmzMKywDB5uh769AaGOtlCkTcMP0CmnA
3YRhqmdoVK3iahM15kOrmrM7du2XPLWQH1YwyuUEhU1pmbiTKPVzlnWKo1XVZRzkX9MYPUmXXHEC
opCKdGDLIOWDQfhCLe7TEPTlNsz6vWLy/Z2JUk7EKBCguJ1rkIXUda0JA0Me4Ew0JIEniG+C4ebj
v38JvlcxEEA4Y/EOUAEcrxtk6Y/DzCA3wYLW7R109D1ON40jidk2xlCgDayf3UI3VJtR/h2Z/y2w
8HX5nN+39fNze/m9XMOFl7/pqSCHHgVh2/y/lz8GT+Z+b7+/+ReO3giKfvdcT3fPDW6IL1zif/yX
/+4f/tfzy9/yMJXP//f/fP+ZRdB+mraOntoV6NfgGrHUk/41MvgvVPD9AvB9rvN/wQz+51/1D2aw
+N+Wpr1ckQhKFV3jJvGbGWz+N/3L4LlAfC+8ba5Rf0GDNf6f9KW0RkDKbX5h4P2FDebWyH0LUZxM
LzK9J/98MDe/VwDP9F+mXalirVaKCl7c4kLPb8P+l/Ikf/4qkzfS/tHPOt5lPa5FN9iA9x4lxBGe
Y/czAGWz1zuhwhqjifZKWBt3YqMkriJJ06Gp56ZxtUQodlkDSH0qDzWetkOOZEodawHXTUgJ0gg8
vfU0X55sFfMKuDAkce6xi8ITrEfylJf+oQuqZwT0qi0WgX7f5rJ8Mfo0JQEYEG7VOTuIpZrfqVNc
PFa4Ke0DfAAcBETaxsqzh07psDAaRTTjk4lLga72d3OASEsxYZjnXSTvfXZyp4ktugNbUzl24zBe
GDEuGJURhTeZximXCnJ9nSogz+M+kMCEVgBPW6LSqPku1+a+yYm0xVTvHhXB0mxF5mjQwp7s1ohB
RERohDArDh6lUue3tfJFlvlsQaaP2g6EgZ6Yj9lia6BYO7/DwoMqjhHHX/vwWS+CrVQlbqTxOHPM
jkjeOhgl3tRppmzUAuGBluE8SULkql1UFVqhXozaEqGkVBBlpGOJyRvIAWvCVPUKGQZnq8FLzYPW
aebqqdMrTLfTTZ2Je/Lhv7RROsb9SGxYRxd1JmyTUJr2WaTS+p1bS8NUbOcqXgnQyPHx9b1MwVYt
k64zUc/oUuYh1VIkHiiijRwHyOYS5JF6jo5M6LC7gVvjY8iqTT9qqKLVKMtbJR2onxSaV2XJNpTV
rRRGN1OiObil3hj5JHhl0794DaVOl6i/jLbc1VF0SOi8J9cE23WGwXiPPK99sPIg3veiMMGXGDHj
GTucey05sNtUvK2x6sLKzxstwe3jsCD6lkxblHExmUiRGfr4GSjN37XRfvmMLMMEogYwBCf3t58R
jomlHC1eNuVwIYAayzy12b7abv7x7b4BTi9/x+tNnTH+P2fntVs3sKTrJyLAHG4ZVlSWLcm+IWTL
Zs6ZT38+auPMlugFETO+NaBa3eyu7q76w1JORSocPQY0QValAV2mr1pik/Xec0fxiPujLXgqVcbc
45Gy9WJfVyKWcJIKM5yTBH3ydVkVJSswOqLZOlA51ZRuBd7LGyNayjTrEX0Msaqk9phDmsVECCkQ
XWMY6OIb7Ah0sPrgMM+wskc1qHdGqO9plX3P83RrTt8bS6ufQAuItIwUO43+NZSvt+DcjEXbYula
fyMTSm6gxL8CXrX5KGJqYbXXgWWWj3h2qS5Ch91+MnugpdeY0KX+T95XL6WcK5jlId/Vwj/CV+DU
Iy1cYjklSLoTzkunl2uO3NlNkv+Ylbk5VHUuudJg/ShAd2mp+b1k/2ESq+5DrT/284Sdj3kz5Fw8
MjxYtEk9Gr35EDVZ4opaDigMDURya4yRnvisWhT4Esx7Ffw7JyXn8Ytprxk+qW38twdH6Mi+MbjK
OO2G3HeCXD8vJXJsmm/9arxL+pbtXjSnQIgfo1FBvyHydzxEBfS0LNENxj5wgmi4x99KsufBwgZr
/sGz0tOzOWFf5jdpknxLVemICc+5HWf1sZn8x74Yb2WJJ9ZYLQkw1n+YWotFDnKGdtH4464Uo1ss
WN46La32c1X94XatO7POQzSIxPoY65imTaGf4202ArVW8v2QTYkzlKrhCurwKAlF7rYlGlm9bD36
DQRb3vcGeUQUknOf/Ef6WW0FV6eNjW80102JU3nf6sIbjlRPdJVCTDgXEF+aXOv5+CyX8uhhfMwh
M+fCQZ3yl1ktY6cx5hybRGmwBdkX97Whkmyz6W2YzQ7ipaqiIV1nDxhPDe6oVxjGxZmgnNsQmQ+5
yeudmAblQk+GINrmnfv1Tvp3rwLG4U3NfYAGI6zCz+mnloQk8OuscyixwU7TepwJrbevY7yX+D9v
FQLQARYpXi/ArdVuVbSgwxW6WU7e/i0djAe9MjXPbFEzSBu/PgWR9JhIGJJrvMM5C1+FyX9uTJDk
bSa/irmwRRz6RwoYpISsIhMjoYTI4tZWw5ZrK7EEhV+06HMmqVs/Lgo1ww6YvD1fd4ss75Z8xDt+
6p9ZoNlEMRNgAsCgz1M9ibWVcfPBtpsuBN3PMHDDHxNwpBK/0J3gVa68M17r/c3Jhue+8IVSVCC3
fsb6gv8+8g+/YnXeINqW95rEr/iPPUyyV/Yo5Oz/92eAxfNB5mjRVHFRCfk82KwEqW0pMdY4/j7s
X9vmdmNNLWtmPZsfA6zGoY6zETQaAfrd5Fk7FFad+eZ5/4wWhzedeWI/bwRclsS/AS1woIuyFpfv
zyOalKnw8wqb26mUcHpqVOjwBr5RIg9iquLfWil+mCVyaJ0Kr2UbCVi8pQ+qhhOQGTbLm1q4B8mQ
2ImBkyRohdeNH7iWt1m+LLKYwAN5kKgU6j//wEEwxSqHmIXsc3vEP++Aze1O3YnnLd7fpSWENYny
LpSKeNXqOpEEM+U9KYQwj24PDp17lBoO8mGrW7kVZkldHx4Ycj+jKLGEEU/+KTlFe20/e/K52+ib
XMxOiq4CrDQXeuuad1qN9WBqInFwm7zVdukuuQ722rW2Dw/iAXzHRofoUsb9GG61cKUeK0lEQ3on
CY1D2Y1X0EA3xKku7Q24wFy01OW2t36agUQxp4lnoWOZr7n4e8xvuulRrjZ2xL8PwOXY+G+U1YZI
pGHug4ootT+7aeaj5v9dQE3h62V9abo+Rlllam2YZbXteLX1kf9X0uc/Es6pX4e4PF3/PQOX//+w
0CxjppCIt7yTz5qtRj9jkImKl+nzxlAuxaELzuMbkWGkfFYblO4E3ZKSq36KcTfUQ0EWIYZ7UbdR
w3mnXf2Tqv4baM0B09qkSfWcQPp199d6maGkzgcls/vaEXe5l+/lh+mgODfluxrb1r69mCh13jMs
PXp26zbagMduOrc0CUep/ZkH2b1s4CqLkR8YzHGmgijE7tcf8NJKZKEjkMQzh571KiGNc1sVPa5n
GHcoP9VM2iVNfFPn08aZc3lg/w2zSkg4vkQm7tedg2O7HeV/DX1fNg+m/nsBQX49okurnjoOICy0
hmmSr2BfoyyU8lRb3EOoPoKjbMRNIPa/TyhO6A8hVnnITIAYTBUhwn60o1Dm1hPvwQWiXdFdVQlm
MVVngyLFMFgd7XoLqbE1wtU3KyqjgN9J+Cy+NovvIdYsX0/hxUUBTwCEEfWpdwOtj7u61OVRKfVl
V8cPgvVD6Fu36LcEBS4HAfsP+lWE5r8CfygJTQbNX4JoDwLIr1nfZdPvrwfyDwZwOdgXz4p3fQeR
yuzn/OSni5l7UJPOHydvoXSKR3jmjgyyNELvbCPaxSz1P9GktWr8ECt1Myxd6go3v2O5i7kYy9/u
7PR5OeZB+zqGO/6fMtaHoKvrokoFSht0gvapo4t79YSejme6Io117B9dcQeJw0udxVlhixxw6Zrx
39lFjP3z7Ep10EqGRujlNrMoiWt7HYXKrawIYoE/tM7KOrgark5IuJGpPgfC2Clro5T0UU/YrNNW
C+XWU/XkPqEWECPNlBr0CVseRpX2qydlSnFB9056aXwNAHjmhPqwGxJ/F8kmTRfkl8ZDG7/4Ej31
njs8rrcFxoRjdt/nmIMa11LZ0qU5qWBvU8HCGJ7TrfwTl+hyit9b00sBASf97CWyZ9FNaGhgZLY/
tW6vN98Emph6yeVVMCFp+MiQVZ1xldey1+XanY9bbdYXdHkeIhPD7xjTp++lrNMY+JkorEyMOaWZ
HyWFFLYkHvLA/MbiOgTXr6qZowyhqymjnUJOF+qTLOAW7mfuMFiSHWTSPX1EpzBaBGerHR2JnSmI
C1/+EFEZLYLiMYcLih+tq8PSDAJ0ycTuwTdlVEmeDSsAkKDd5QAein5pfDMnzXgTTi2SU8FJpEYS
J9jjauFN3JX7gKICmrFLORkM90L6DP5UifhUZLErdpLdC5pjJlxw4+IozL4bN8Ub3ayaUyDbJXWB
rQpFw7mBZlAlyiPmPkd4fdTaDMOLtehZQwojro4xvVsr2PUxdgzlzrKEKyu8G8ZHoz9ManHtK9nt
0Da4XldONHd23k43nakce2Up0Knt30KqPAXzaszFj6lCM9jko00vPk1SLYrp53VuQg4VC7ySxHEf
a6/0qsq0OhR+dojV7mhNCeAJLxlfIl04hmV9W9ShjZ73qTHKk5Dl3lxOXlz5932vfDeoT2c5Rrcv
PZ8KYwS7p1ae93+1SNih5La3RGXfDtOhw9m9xhEqAzmi6Y0bRzctZt/CeIwodKkI4HWw6oYi+q6J
uVvrJ5rf7qSGTyCNT4McP1SBVjoByYb+HB7CKApkwqmehyt6vMCkfHvWElqHPvRiFBsqJFSaEdm3
zFYiTNG1W2mBl0+lo1BWQvnlWxGflfhYl7o9VAChZjtWvlMgc7pBf4zi7rrJtclV6N/GHdrbPfbZ
cf3TDNvOo/9behj63teGflTVobPjopGxgkLYC207MWftNiJwrjT9lWux4lQDFUcrwcu8z+GilMJw
Kw6m12YjpfT4urAaO8LuW6zTnVUF+yAAMKAASZzvkqY9ja0FTuK+m+ezhh9u/xQZJc6+XkYl3Dd+
BGq6a8K9CpmH2arM77rwy0KCLpRoXhTP4/hIOJqlIBx0W5OFU1RgoCuEG+fBpXMa+USsIReDCqo4
n7OWNGQKq30gPcaRo9GTSX59feBcrIt8jLDKi4JV6+UIwcWBRIAipGWKZxNHbTvXwoNEJZMH8/h7
xHZ39oXx1FnDhDhteBAq4WVMkU+ztBJgqZQbnuzn9/FEOU7CgVnXO8NWYqAUg38Y06BwQ7zf7BGb
oqeUPomhFt8T3+ipPjVPRtGSPfPw+PXYLp2lVJn4h5MOMqmra1xGLasrpo4qCBqPiuUfWecPg1of
ZkS2/w+hcKUFFboIuq0ZZ4pqDpMp8xoLR/gdjeHGeg7OQMAsewvxemlJwEngbgXPRkdc8/OSgOkj
qZ3U9fTFRMzyOmwys7HdoNZcCIKxDDA8AvHvH6iyqhVKkhGE+qo9tcdW27hzgGb990AmBL1uwOiU
49Z1jCJKwCqNCZcOQy3tLlD3swJbxLQCV8rvG8jZEV1uKWpjkHcB0BH0ApFnTLOfViE+oBbwq8lK
V/Bz3OjGPySDu7iad2GTeqZVPRoB5Kte+4NE7r7S4YHhK5BRo9aB3U31jTKGNq6CjlrJD1LckeRn
7ceQNIVnlUYFuCfZm4PstkbZgi8Bd+bPV1XPNUiZ9vBBp2suLRhf6iC/LB2dTPgHCHfG3Ws3+m9Z
B/87CEy0TDSyZO/7SJkPguYmMsyYKlIHUiYDB/M+Yl5d+w7VIxPZ3mY8aAg7TpPlTM10lssKWVI5
Qfdt4ophqLXwGlVl6yaV/iT54GRogD5C5ZO8eNJfk9HH0VRFZr32m+9ykl7XBbTFIA3swuiOyiJi
mDIzU4LyOGKztjAqO63XkD1cerYLJTD0q0PSBa4ZCzd+NnlDFCMDKp40NDFTrfhG4++6FeNrLCQL
pyizZ1mk5NAhGWYYw+2IFSCvmqsC2GLSZA/aVB9lrdsHuF3aisLun/qz6QuPATjS2ohOZjdEXpy1
f2n+oeeYyWfDTB6rOnuSsDi3zVJwgzA9VGVzNZetYBdJepgUK9upNJhvWBmRF8xRfhQUZXbnRqzv
zdxIXiwDp0UBacpyGqfALmvT39elEbvtvJzvYUALSBjHvR8ECf8Rite+3mIDqDSAw/wutYV89JiX
zAaRSObQy9lGgUlx6JBIpyCcDoHQnKQw8W16FYWn1XWz0zrll4SgREkvs0DPXjdIgEmsfVexmrDV
Wr5Co6x9woMQpqNPoTINwIBV4kkH5iGP5b3QSNe+1h+qGAvSUpJ+Ae/5JfO1h956NBNWjl6P9+Gk
e5jND0fAfsizmmNlh8UkuTFCdB4mNl7fZWc6/j/0ao48vh127LM07Kaxuetz4RH399hlUxqurMTt
XRE2tF8DDXlNo/0m+bp5qMbwZy9j8thjZO7Mvt5ctSbN3zkq6tt+Qrq/lQtr1+XKmxaPpdsUgnGd
ZXN+kIfAP8SRIZy1YKKf0Ceq7QeW746SuWvUtoAJadJN9qcHftwp7MQ/SSqee7P7RZ3zrTf7P40F
Kbno8QJIRutabi2kjdRnU+HOGYO/EkeKt5FkPSpz7dVD8BdJ9it5js5xW9/QCv2FCeezIYCImtGZ
7XX5IZbRrDHq7kGOo1+pqF9xk8P9VDnC70NMlBaE2OwjelU2+qP3iK1fKxp4zXCqHtpQCDBAwCaB
TZxL2h2VgkdliL6NKjdua0Y2NLHeSqs5Zwrush1ACivSXRXi7DyJKOgBbkUb98ZUR8UdwuQxVKrb
rKhfpVYs7FJToSaatEkFwNc2ZlRel1oqSrrJFXiUByNKctCcyoMaadcyr1M7ros9Qq6pF2Tzy1Ap
uWNMqenkQnhXJo1h0wIqEe/t6JX1LOfCN/DPynJcUiuTvt+Q3TRK/hxrMYwvozoZLWAgsekPQR8e
gjA2bHWYQfqmYumYFp1PGmHwRLqh8dLa9+Jk2A+Tts/b+eAriG72hfK3mZCfkQz5VI16bSti+JJb
02Pim15gCY9VUKB6G0t2LY+YfNYKsKlSfLboN8XcuO2BliXlxYzLvfGnUdGm9bviJQ2VJzO0BidE
2s2T5fIwYncqNN2ADC85LJFq1nQU09uTs+s6pTyi9SVqu2FwglzMppjxopjAjLS15GR6+KOwOq/D
2ZPU4Q2N6uo1tMsqmP/mRhbdl1p6I2gNUIOZB0x7KNXZPBSAH+xQx6caUeLRam+zCTptLzx0fE1v
1LpndWJV1FLjRQUoPk1xkFn9XtfJlRQpL3PR3edWccxFTE5S4ceU5zhbyOgFJznSup1v+Lu+Hn6k
oag8UC/sT3VV3VEFfZ3KngcPsl520qiPcdkd0CA23MbgdppZXAITrXjNfONat7qfsQIUO6ombFLj
vyyPwSvrgldgz0cf2xkZdj0J+D4AbgSei2llOugxA89UH5SwePUbbDGTzp075VYdlJ1k1GDQZyX0
kDHEJTZxe3W6UwTpT2x1DwN0aV/Zdc+9dBVW2SEHiGZl1oscyj+7IZV2VtnMnioMlB5FMHkwczJH
T8kQgspzAEltAKp40O7GaZLskZwC2B0dBd4O2SCVXOcbnguROExXEpkfTkqQ91CW+C9Ljks3NpNn
qhS1HfXNbWpN94VQ/qZuXDqzav5KBDryg84aUsdU4ELaOVmpoOEr3Eg6b8hyUiGHh+q9YGaPotg8
SFn9eyiMUzak35C+vJLBJiF7Lb11af4GeQskT/ugp6I7idWLnyS/qRG4VTSxTbSaDkXYG3+UGG6/
mpNAEk4Yc/ptGdM+0aZXK2ivy4Gj0TL8ExcB2lLzPhSFx66LX3Qr3XUx6uMtHtFuAZVlXwOUQsA5
eB7a9iYV1CvJaH4DF/rli9Ho4Wv/2gdCuetH5jyLKABEQDklcx/p9Nil5FldSAK65N/JUX+So/ko
RwbXbq1JbLlIrmnGTjYSeDMP2+JZFOZDK4z3fYwTKspE+cDLD+VyzWzfUgNR8tg3yuu8NOpTnRnK
Syjodes29YRQRJZnOx+Y4qvox/hgSiN8+qJPzgY1WDMTf0bD9JpPPNUkuLMOQhT1IYRovg/T6Qkp
ORV1DqU4B5JyO6SpdEwjEbXeYcQEW4zf9BnGVijS7G/naKek9P+hKrRHv6nmY+4ncBEj6Sdo+b8N
Euio8Ar+oYwR/db0dDoFJdUItSx2DYj3Ejrh4CMdju9ez+VOf8phVl5HQ7Ev5hArqyF9oKwXuqPp
n2t+Tlmpd4IyhTblt11fmSZ6Cb+mPnyj0+hkE7qSgsTZgc/y3NFInLyofweJtK/DZNV2pSOOEPi6
5Ikmuue4ktA3R05+xu9FLXG5UYXAqWSFKuK4PLB58VHRKUGIKUs7YtTGifI58P/ExGJkQEsy0PL6
tR3RHS9zxZnE6AVRgJaqVCidyxFDScFX/tTCSKUqHAG05JhEm5Js2mHKoeC3M2gcAyGA0JRu/Rxx
zG7Oz0qP7z2SBDUAU40qVQgqI5miB0mZnqBl5XajWE9T0Fl27xff1QhriWRO6nM/hgm3t/pFGIuj
nINlRiW/fdXEHhwvfZVD3qYZ1/blXe9HMYsO1QTkS/Bs1k6iNexDY4SFoXqGSo7IOdYxkvkdidT9
uszY94W1L9XotvQHbtFdjk4/1oVhkLgpHkpCAk4HRY9bvx/Sg8/yO1VWdRI6KF2KWsIsLDPpahLF
H4aQ70KclvSeS8rQO35X2kAsvHaS7gdqIYGY/zDy5tzM9UlrFpELvSPR5hFVQTW90U0/cszO9KI6
rdzJLO5aEbH80fpjdqJ4pUSVYnetyRqR42df1ksXOs/3QZaT4wQJGcCgIh/rGU05hdu7KKBIP3dI
xYcluES1jp25KYZDGbFekMBHuzorZzgP9bdMaosnse2zcycWxa7yk8oz+9K0awRGr1VtTF2k1nMn
GeTklMvG4JhFQTmx7c5tLfJptd7hucKamJvMq1L29Zzci0IRumFV/c2QGIBuUd9SNxNs3cREvNK+
AR7/MQ9YvaStASovHRwwar8GYcLxuwlc1DggfClJdTtXOdW96ZR12ussaT/aMXDGxdMhbHZWnCZe
sJSr5iHJHCmHFDnPWXWOuuzZ0OrHvIB5kGFmn+bCsU47bywezdp0lzLQPIqHKUb/gkxE+ggs3bWs
6LVvWecNd8OS5JY1j9YgFR7lqP3E7UpASU8b5Nt+pLuOY4NhNjhlZPicp0F6J9T51dgnr3mj1rYw
1G9ZYJJr8X7RYjccZ6+rqdoLhTPM7aNZloYt+SDjc0OJyP3V37RNvxsGRXDcANTZeprj6bswi7tO
1b4N8hyeLQCqUE2VgzRJ3/JMjs5WGbxxHzKOcycXThqYgbu0dty0kcFvhdX3tJ9rN5gUyRZL/bbK
GNUUlqJTCRDiVX5n2aUSmPn2e9AED5EKECatvdxHywnIlWC3CR34ZriypPBQW/rOAlcFsPIKvs7v
lEMHqYXJrQ3/MdT1e0VVb5DDP1ByP8QwlA6BGO/r0TgjffqioCLtARQrQRppPwKu+AFYG4u3Hcbp
Tiu1j70vQDfxbSER7LwMqNIqe8Scqehydk9xeN30o+BNjX+fV81bXRXnqIXq2/HUERTedWHwx7cm
i6IySAugo/fluJwvxb7q1W/susEt8oL6oVH/rtRuFyNvbDdd+RpWKYgxX/6mDOJDNhtn3nF/47zL
b4JKcpNeuE+wKgGyRCEU5DNOCIGyNwUI/1qmgT5VxvRRKKwAWxbmP+7lFMmYRSOn8OGrcV/e6G4t
PZ9VM0GRNRUSrUhNTl2DPcpWGaOw9EERyOHAU0g8SpVZuFHWZq5olHhM9PfCtnP8pV4UNRnAH/gF
YG+9hpLK8zDNcl7070pKogd13bUeGsz78pNx3AKaXKoBLTIE71rdUDNXrZlRN6uqUEmyUUFZRqJp
Lu++rpr9Q2qltwYnnV41iHRqTe81og+9/yzCtNacCRFfudNDfqWfxqvqVDnhDqVedIfyyCloecXf
t2Ag8oV20KfIq8GFghXOaOXgJ4LXMLX5al9dZ4m9O0q/tNktOorkbmtjbOSlHscbeNDyqg2Oye1j
7myxoi9+1o/TsHyJD9OASpQShjXaPMJZx9q2uc7pcKNS7i4YGOMYbNR8L7RNeS/CAsfMyUAcfTV2
3F/aPKzk3smb68xHtn4f+w8bX3apra52yKcYqyGZnZwJFiaBjjr7P61meBsa0Kqthgd9Yqa7gdoi
AM4WrQWy45SPW/qrF3bop/irKuk8j0A9QuIbY3dCb2pxxdEPU2XsxBq9HbM6po26gVDYmtdVp7jm
AJitEjEsVTpMwp9WhcH45+t5/UfwnB3DuAwd8seyZ4xVjNYIMr9IGdfiWW3Zyk6nWTsejv4308Wi
1dhTIXPNs3BU3r6O/I96xTrysqM+LNK5FOBd/Sdy75Z3ym7x4IIM6ZqFvZicBbstNZT3KvM/iwjx
HQOSjSTikvI5ZBvRKVQUsGH97ue8a6/Sb+1ROluOaj/DF2G4f1o7OyoOHAz3/u9knxY7uS0s5Xsh
evUrjEXuAdUhFW7WGkxp+JNiaoHaIk7pmnvVC2+jPcxqDXxfi2fBVqv6Ujb4FG+1PVWI1+lcE2/u
xN9DRJU6xX7QNor5x6BIbpXpXqwkCERQVW1E6zREdDS0fAModwmk++lnrFpPfjHh2zRqDBt5SVqs
h7z0RGifbo8/uoBFM/dZlNm2vKg3464yB0/ZcdYt4mq2devvVUc5xLcRgMD6JsNMEgxC5G7Bct+/
4VffeLXShLIcMix6GOwJEbhD4JGd9sOVet7O9svv/yrU0rX6sI+CPEPrWCNUoH1L9AkCY/S/bxp+
+nIr0J7a6QFufkqLnfc5LX9I7VaAC4nuU4BVEhq1RDfqZUcMVC/T68p4Rc/E/jrfbE3TKt3Q67C6
MCNGQf+CZoJvbnQH37X4//kQGv26BYgFBWCFeomGKh0mgwhZYtwEk3ou4wrTuBrLjLgaHVPveF1U
CEI0EU+Ept7CzV0cIUVZnFCkhU+4mkUpoypTFGCw8uB3hl5FUD9+PYXLH/hngIa4oB3R49HfFTc+
rLSQApqSpAvGTA/1Wyvtn+owN3iFDoGjoEur6FEFKcDMNtbf5Yz5IfBqCyt+FcdSRuBF8HMxBul/
tWfQMM6CddeNTVmZd2G0r0a62r55qsDkWqay3jWetMOD042tHTKnknJcjijJq/dScBggGTpwcx6z
569n+nLSMrHxgvWpW5K2SpbVBPomlKSWPv0pPyruAoi3hzuQ5ofZAPaJ019ub1mqXtyGi3kYwEtC
/wNTrLWxTFM4oKlMH2shKebtDQT+/30vGIjdf8Os9kleTHmmV4Tp/Ks+SI5iKmxIGV+4jH+KsDrx
8ImkVRQSARzH05zWtyN4JrlNj/kMEzwpKlzl8jd1gKC48d0uNKGJDKVgQXoCQl+tVFPJzKKNSZW0
2bwB4+KEo51X6p18+F97FnOB+hRrlZb7VO/BlBGr8UqM5ynnHiKsU8ub5fa05Xx0+UT7MLJVdhGz
gspaSjTuKU7xgHIqjATdrr7J561YFxPZh1CrVJ3Fqh6Mitw6wJjutMksnbYHybrxqS68KJg++Dsw
48GUvovafchmHNFQDivSdRc+j81ZBFNWnXRlovP6vaKbS0ndDbX/08b+EHU1timF1CstURfB5Ogg
g15Dh8Rt3JGHYTo6roPCRoUr7sbKvDSnChRO3ZS47f+DiwwjqbNSZH4dFGpDipItnORudL+e02XF
rdPmxyCrrDVlhjxI0xJkfjL0X1J5KtX0XOcPdVVujOfirZaONaeQtfDQxNVEignw3UCAMwrj7XWm
VNZKsIt1wbC1QDugJlzS/QsyrxvnPTIXnMq9Xh71YtzINRdAQeDQ/+d3vN8KPiyjSI5ymo+wcWe9
PUuFfJO1gxemWME0SbFFn7iUoSHqIDtlQTpA5fnzXc/Sw9ai68YmHHQbZFXeoxbTbU3txbXyIcrq
9INqMucIwbNGT72L8DKqntJNhMC2ust2oGk2oDsXw8Fv4IMBQPrHd6yuBT3yKcNzb3rs491Y/Pl6
VV48TJUPAVbjGfDulrPlE1nW7xbxa6dJhLfOsnIQK/GhTjXfqxJV3Y1lf6so2kGZ29+TMf5ZsDF2
ZRpHpbCuZ20YNrbL5TX84YetMrgWy/ghhAEcQk6L5mGRzsuc8QHI6U5sNwX3L6bwj/OwSuEKddUU
jErn0Nn0/pPCoyNXqBNCNBtr6OI3BbumKsg282FXjxKMd/RcgzfiNFr3V1LGO9UsjI0YF3ceWDLQ
XpqoAZP7vBnUVE0MzD5aKHwtYNgy/dOI7U/J8s+lHB831tByZfgntX0ItrpSpL2eaXE7EexUH8Gt
UKkAhHp8pXmzfdZe3OYfgq22Oe3FwhKXYMu64Ia5g+E/qJD8Yc/B+InKQ+68PW2McPmj/4wQ/UZ9
0QDR4MB/ns4kD+dSrAmaPHVedYNcmWd4WcQwRTf2AnfrlL+EFF3QlKKEcimEZ2NZQx8yZ9aFjTQp
HIVBrYOALuqrFhx2nM/IGeTqkxmE2qHUEMX06VKXCMsLVQC4O8ke9RLwQYywEK0A7KuzBFRuYR0S
VG6lJHmtNEmgBcoWknXhSg76+9wQkKrn4adK5a/I0FVPR2HBLmod6fVwmrfEFS98QOaQg2lRX6bS
vco4GSmlAvzw/x8smBnXz9CCYwcoj2PuotuFWbdV3rqU5z5FXW26IshTQFzvUdHodxtnF3no3jn1
eRGHwIo1t7cKHRdOfAviKLcoRVpsSVYZbPERLaAWcfrVLNHyyY9B+mc34qK3Z837jSV6YRN+irZK
YJYeZ5LUE634G+AHfGz2IRq7QnxY3oG+Y2wc7ZfencTjGg9DWKZiuJpQs5amwRjbpYrTvJa78fAb
eoBb3tQUjQIkM78e3qV8xlJRIb7xdOBa+nk/FIksoMq53GjK31YOIQRv0Rrp/mTj2LmwOBEckpVF
6mJREFrdnHC1lnET43VkNkhR1DkeB0BiUsP7ejgXw4AyR7lXlhca8+fhSEE8NtnAg2GSAWZeR1ik
ztaWAvnFOQPcQPqn7iGvn6y+Jfm+sVR18uq6E373E1t8pIyN4M/Xo7kYiLOGZzFWTJg1fx5NIkZh
HtdgN1DAvCFpXaWldC+I2g8hFb59HeoS4RO0r0QrkJoHtMvVplKsIBOMmXM6Pqr3E2qMmg2qcunk
zGfqYsrNfBNdib9r810Hebt6eenLgeHSJVqD0P2NVfwQCoWZqxQf5gKQmHJChnlXDP7Gcr/E1DY+
hlmtwyjsdWqzhKnjDjynCe0/F/zjVEzXY9KM7iCab9Sh7Uzv7nwBgc5UnlMnBS6w44EIdMWotkpo
l1KoYeom9WDkLQCTrz4znxidOBPImZobT4MFtCHrmxslnve+DyRpQsvDnYeRsn3NRQBp6FyKT5YC
AsiIIUD5VdFciXgKOMOoDxtL8GJVyqK3iUMvojyo/3xegymt3DgG4IgdcI8Vhn39c7k5Apt6T4NU
pZzImV4md9G72CQSLl9jfT34GHz1tQSzmmL0ZygOHUWvsn9eL0WpYK9AZnNlVzzETudIx41S0aWV
+CHomnHRqAjl+kvleYj96yprb7Sk/NFVwuHrHXdpc38Ms7pJzoA2WmFgbIaY3PI2hkEm4jqRu+o8
bpD5L46IJ5wBgeFd9+/zN6SFOlWRRG0DSHTgYvV9rkPwwYMaPXw9pku9cBKVoVI8pOWOms3nSH1Q
xlooMHfyzx7rlNCB/IZAl7OsE7jiowdE3xE2TzF5+bv/LJQPcZfJ/nitGyONW8Hyzegozq7q3fY7
zAu9xin2qWjLj72nOdltd8ur4/vWu+PiBv446tUeMZrRTweF6DElsaVuexwPwSn+1f3mBuSWe+UO
TtrXM7014NWtRIw0AZAtIctmsMcOBt9my/BCrQpJMRhbJk12rpXLqvowpwq2rEkw8dQxAF4WGRB0
ZM1ea2VWncXm8qDG/knv5dEhS02nzm9a9+sxXuoTf7oKrQappmCFJb3lq4KmfOFQkn5P+lnZ4cfj
WVxroZ+oj9FV1hyuuMwvNjmCu1WfXr7damV9+g2rFFREtd5Oi0aXr6IcXVq7ehTcWeofrayx82T/
9ZAvvc45/hByE2WV98kaTKIWZjrFKbfNbIj3eMLEV8BzD2LSXJsDcqt5pOl2G4UtKlL/j7Pzaq7b
aNLwL0IVcrgFcDIzJVHUDYqSTOScBvj1+0De3Y8Ez/KsfWO7XLb6zGBCT/cbDDTMY/NlDHP5Rm6N
n5//kjNnBugcGsUIsPFL1vlAYGUFBESZJMe+taOjnt8G+oUT8MwaJoRu0JJWuADXNgGTDkunHrj3
QLz/UbFoHv/NGP4TYLV+elmSnagmQNbt8vxkA5DjWv88xrl8/c0owBq93yZRX09d1S23N0eezIlT
78QpvQbktcmfu92lF+yZa4Pqo+zQcyOdNvXVetQjNR+iMgH3MtR3RixfD210CIX6mxqLdSlbOrP4
bVYjzxAkruDWrzKTQJXkvJsKXAeu5u/hvuA1AqfsyvhhofiUHMNtu/8XcgjvQq6+WWH1USc1OIJb
000+7tGTdFGdvvDNznRM3gVZTaJsRWqllwT5u7dXe07+356T8bZ8uhDswiSu84k0nvGHjcC7RYd5
OxzmvX0oTs71tMXBDtEs379vj5+HXH7+6szi5FA4tcHXcBGv5rDJwyG1Gj4buEEStWE/bp1js7so
e3TujODxuKxDS6YgvVr6/RxpkZ43YIXuT98nD1GAHUzDX5jhbCjebI0L98HZiXwTTn2/0zqRFFGV
EG6qEooqv4OhQqrgr8a8G2Eefj6F5w5imwerghauwlpZM1SjzIxGzqXB64/zVt0oeyiNd8YOE5ht
v7+Y6J5dkHRd0brh0Ur1ZjW0YKpR9ovhw9L5Nb1kO0DRoGyDjMR1M17Y1svn/7A83gRbXexzEg+I
lRPMMTYZ/C5LO8ig5e3gGFS7IdhfmMlzxzy6pP87tlVuFlRVV84WJ9YAawagIjoROGdycR8g+yHm
6l6Wjvs/vt5/Yi5L6U3uMqkQCBwB6Gq2ZZUM0HnGV3CAY1zf1pq5jwz5JCKsuYd4PMJbAaAsBb9r
ts2FqT6XGrKMaBYtQDeZzvr7HyLFGpL3PctI2i9v6cXoRPfvdvlB9pdyTrT7fLLP3Q5vw63WUWkV
YrBH5lqVNoaBZrqNFRZ+TIFhbz+PpJzd/G9GtlpFSLWrcd8xsnKjX0dXC6iMt9k1VMZbeWuAKbtU
9ju7jnSaUA5QEwtNwPdT2dQy8kItaFeQ0DMkjT65pIx+dkhvIqyfZM6kapPESZ3L4LOnHPEJtdim
AqLr55N3digWNS+LfhoGk6stEaJVgraWhECOTcktenCyf/6GtXUSSewk0ai01nUwq6IUYLUwdUKk
LShheFqVeUkl/vkr5F2Y1XIT0MATJyTMlMV73CeOZK4Xjo+z3+TNSFZTJWi5BsEykln/pRTNHskU
D97lhX1zLoqB2jAgFApQyHmu1lYxYj2DqSjiuoU/I9ChtO2pS/7FV3kTRV9NV9eOw5A0nEpx98uw
4WMHqZv35oXFde4MeBtltTHhF6TwXRlLXWReGKH+q5zCyEYD4yLM8cxNglAEuYYF8IQ8cTVt2ezA
m56Nljxq8FvsjXwYKn45UvnXNrHv0FPEjubic//P42N1gzkkHSqAfmSzeDy8/1ySlna2yJsFFzJu
0tbVve/mzngcrrg6fcm7C3fpEQHhq97XPJVXmutlr7ab31HF2kQ7UJ8Xls+56ikIPEosSzOZmVjd
N4qa0TQySlqP6Cneh2Nn+GUaJTDU5pu5dwRNoZGwSQGQJXVq9H7C10LoDxDG7q2i8Op2rDwKo1cZ
RIINFeF8M0gVuMoS6+S2U3+0vfTw+Rl07gB3MFHUkPmk6Pvhfa9kIZ7PXQ/iZT9vjT9XU+daG77e
0nAoNrC8jAvnxZltRt8N7wCZmDz7VrdhE4bOTB2bQlRfUIzyY6FAsf3n658gVCopqYJX+JMbvLn7
RTHKYuwZFzL0S58BWnuVqV+lOkIRF+7159NIRshiWy9G4GuLzYJO8WstypvpzTh1VGz5vHr5kum5
7kuWo+wj0Ur3FeIbXpZqygGe4AHGag7HO20OsjFM2zq0qaWoeE4jg4CwgdcO0/TQtrh/eYliwAkr
y8mrI21rI6JfBeI6tINHWbE97GqHzZB3mR8g0/i1pqa9qyIlvDGGOnyc1GG8CeXcBtha71FOSNyp
MfITmmwG9DpcUGRJKhIvhvq+M8LY3FBI1nd5V4d3cowIiGS3wTfFMU2oFYm9aXN+n0ajCEdpkoqk
gQM7amp5nOVq8XyJrrOwDzBw0o9z32zSBv+XLKr3DZxNV61b34w0PFxyxy1CC3UN7Q79jptIN3Cx
6pNwU2jDAZskmIayQTlbKbY1fRcXCkHjlgqaY3Vp3asRBRjotM+z06kbhFi7nZp3Jz2vDLeXZoQH
C4SvpRhVtNHOiq+DEt1OGbruQBAQAArD5zC0TpERhzDNp6/tXP1C6bbEMQYhL1U+iMq4puIruwmm
TENU9+il6L8nQD38BukEbRktIE0Xd2rU1EdZDI9KmX9nUM9IR30fBwvqJdzvHPJgGSevvd5/wyvp
EWeimzjXYI2bVzTzn7OYuYACicFPZoP6eJHV/oBbF2bkY3LqtfG2mefWa3AWHILxppIA2LWG4bXZ
ZHmD6OujhghI0kiKj8RRdMLV6TZ1yu9OiAqAwKoyrUz+LxWD7Sg+SSkc4wF1L9OllYSFEn5Wnqzn
gV/oC79UM5+NHjArpRJxKnXIx0Yh36hx8+DgMp5StfEjUy3dPIuGzSxjtlDDOknreBdXTb6Na/Ed
Ani6NxD/8Gy5RUEMxR/fiPXuxywNNMWq5qcAsDpOsP7HCHOb+UrJU4ilsB3hquYYgletr+b1X+Uy
1jJooEtJ0PUcfURwDl+Hq1KLHRKY3DqoeGKEAX6yvQG5OMtwQ6Qwpqc/lv26pVrhWoDuthXGza7A
ScSF6YdyRhuxJrBu4uEYPgBlamAxm/hFBMom01JjrzS08Mw0Fb402o84MJ2aZM6+gUFHKK03qm1k
9+Ehp+p9vejVngRE5QvHyLlDxOA+gxb3x5VzlRoUpTnFNaZmXnjTHeJjdZq20LBPly6qc/gH522c
VXLQFkFQdSpxUGa8qg7hSYRX1/lD4de7wXVt/yBBrN0v0uH2vrURq7nNkHldVCL/RTq/eL/Y9Pwo
LPFCen+Hi7GcjCyk0kkHv5IfFXEJUvaxdaXJQIrpBusqmon2n4P7zUUQ17qTZXPGBadr16Kt7zjg
eIIWt22kHAupfMTj5IuNHA+I6BzhI3HIlDLwlKE46kjRFVwcQateaQs3XozWIhdXNz4n1rWuGydH
xTPr87vkw7Pg/Q/+k2W8+cFWh1BCbvCDZc4aivJe3tYXSkMfF8Aqhvp+2uvcGcdKIUZykAG21+4W
l1sQ9P6DOzyZz7ZPUX0Ea45udeL59VO6DS6M8uPjnJ9gkAbwJAbDCND8/U+YG9CLRUD2FlzHDxor
L/WodbyGHv2vi/X75Q97dzsvGQDR+NtSTndWwSwtd4bQ5qnVGeamSW/TXt0k84VZ/UjDWEVZJaRF
lsV0jcm5sSW+Sopir2TaLXY2OtYe6e/AUfeNjASRKBxvmIrnz5fNh7PjT3D2EeV6UA8fqrSh1Qd5
uST8SBoKK/aANnkdt3P1rS2v+yIlq/z+ecgln13PqgYAlsOcZoVjLj/pzUqt9TS3JFlHCUJ+TEvV
ROIqPVVZfDVp3T4ahksSgh9hhGDDDODtwKTI7XCheh9wLmokpiIVbbrDUmkQ+2BfHkgf/h+vi4/N
xCWWxrvZ1iy63uvyadSJbupR0PSMR9nLbzj+/cOAi6Fb3C6dp3A3fk9u0JF3h+sg8IzDJV7v+cEi
jUfliDfFB2tzSBIpZnq8eVvVOiZCP4WmusgFiW9d+LPILH8sSWlaQ3ptxhGZQgMdtM+/7/mfgMME
PgBAdj5sm3oU+ogHKxWKcAp36GTZOFz2CYKYi7xzJaKtFopXIyFDrCLds63Y3s2RuKSr/n/8DqCW
LDaFv64eVhE6O/NgIoQzmTayrVxLdMc8s8i2cIO9PEq+iUr+bmAT48oOsKyyvvC0O3MmL/Co//0B
q50dI50SWwDZyb10TxbfKvXpX031fyKs9pLWWUIvQyI0quom5kNpHI1uk1f1vhoOoemnMZIQ+VUX
XTqIzxyNcPQMmkioS3J6rG5gK5SdumqQD1Oyr6b9LXYOsnrREvnjQfE2xrr5IQakNcG/I5GSRXdt
r4GUb4tvn8/g2U/0n3FYqystEEmfNdLIBGbPQX9dIjLyeYALE7V2THTm1IoxgEVeFItLHT0iiUJ2
cgkQcinKKgV0ejnGRYJhjNLdmHzrxePQXMKIfqgNLUcbPEFeqdbSYV59cim15ihzBkbyKHwTz5i2
9CRvYZfJfo+5m4eo/+HzyTv7dd6EXO1gYYQzpUiGFWa/nOpUBheKah/f36sxrXZortrNLNuMCWul
g/GEDPPttbKXPPmg3064l8CaGza+dLjUtDmXX76dzD9n15tLUOQU/JFpxPjoB5ZyW81HDPLO4X7Y
wVOq/Vp1lQ3wLRek/2m8/3xWl1lbXcDvYq/WfD6XuT42y2JBBnBQOhfKnF9LXoETIc5mF0QBPta3
3s/xGqKWtVUQ6RJDHbaO60+bP+ZDJI2RPz1TNNotYKz/D8/4Y3d9FXi1KRSrKpR+CTztzF14ancI
Uj2Eh0VVotq1J+cS+vbSvK5Wq402QKYui+mPq9NJ2QvX2VSn+CDtml1UuyBMLsGHzu775RWk4tQl
W+tcqsmzoMx7ufcy7dUW2pPROD/RFf18vSybYL1eTF5bCLFR7TPWKIVatUd7HpARHpTXLJpfFXVT
DCb+ZTjwKoWvKJd25blRvQ24WqClXGYNFjXLRCrbBGFz3V3os4tf4PQ0oivsZxdO6XNn29uIq+Ki
IRXyaEsdmX5cn4y4uKbfobup3N60eDB/Pp3n3jDq22DL8N/sfQn1efINhofjgBt0lF2QyC/tJxXC
dWMjjo6JYOPcRVb1xRCBLzfqhQzt4/wq4HSx94A4sbyiVyd51lOSdGaqxrV6kiRzN4lTrlQXhnkm
CG8mVESpWtPlN1a7b8gCVR2GFjPssr4LRhOh3xrFrvzhwmx+3HUA+bGO021YkVipreKYJc1jMaPo
1m7GjWtR1Fc3+Jl52rVyvxCf5f1wqQn+Eaq4kAfexFx9wVoi7bJrYgbX296zdyCBH5FiutaOqMt5
j9OiwnFhhX7sBi8xMelcjIIWKt3qFZNA0Wg1xUS5bhfsinhzvUXhLt2DUvwa+PTjd41yq2MY9fn0
nvuKID9hWJPHLkYmq7XaJn0igrrxykn2hUA5FQmzRPnHggoM7m2Y1dFp0m8PWoE2mVPVW6mcUNuq
Ajwl0u0/Hs6Cf8K7k5eJg4Hq++FoUpxWdoNNRdwEWz1rN40uvL6JLwG7lhPq/ZGpOIqt8pVAgCyl
g/dxwOamkRrA3ZaN9KkW1k2RhX+haRXvhBL1vhroPOZt9WqKaUY3SIGiHdv8FRjjJX/XM7vDwQQP
6C5cRXbi6ocotRRN/EI8KMwUAua1Hn7T68lHwNetsav8fHbP7QuiwSEybZm23hrUoxad3SVWgGXx
Rttmz9qe+29Tfgf7Ii+I6513ki/ti48pIvaRb0KutgVb0Y4qA2OCMK78Lr0TSCp9PqozW+BdhNXd
oLWAqvtM4iBLGEch7eqiOcZZ8s932rswq3PMlu1ZL2XmTg6RR4wSt3Umd3C+fT6YZb+uF+bb6Vqd
XGitNJORM11O82hlrW9Hup/Pmi8S1f880rkPQwJGvc6S/5TQ3m+BKZ4xnLBTuE/11ra+JdqlU/gP
KW09lrcRVh8Gg1gFDnO+ALcHH11Hz+holaBo6AnL/R/VCzN0/VQ/OH74eGnpnSn2LFRAiP+ysVCT
1jjXcnDqwWhjCIF0dNI2uCqlKT1gT3uMhUTluxuVTVvnmH1HaFNMubIHCFy6wxDciKraTgXChk23
NUDHTpqxAT/wNe/1WyGXO0DaDtL1qew5Jo/HVLpcplkwLx+mjysTNuoij7LGaNeyM4ku5wMlivQQ
qsq+lQwcq3879uDHBhj4vDwmtvUlGZXnf7E03kReXSpt3ep92RHZrrap9mBd3LJ/qGcfxoYP/VLT
tGl5r5aGHiJHGyqIMEuDXGznKZIeKjk6DH3zu6Af6utNfBxrfGPQj0S+UEJV22x2gxZt41byu6jy
R0XI2MMi0ZtSiKUfaLXlrrf6X2IYDmUQwHbLXsoiSFwrTHaZgttzGR2r3qDtaKgPRo3wdKlgzhAV
KW1PKcOFJolOUTK/pOHws0cxX7UQLC2SK1XYP/o5/VVMg3QhdVc+nv+c/lj+GSCFwGN/UB3I23TC
jwmlV+rcnp4ldLUzEKtBEonvtqm/2L2E8k5Of3ZcDhxNWO2haahRNNYYnAZ9+R869btupz8zS/zU
I4R7L6yGj+8LlY47jA9QoICzrNWZJMuBAWsGJe9RoQE6Zfoedcvvo16P7ixZYCZ1B/llx8yOlD3l
L3ap3CrB8NUKzJ+pyRKK26w94G8qAQ1ongZddJupc75R31RcVIv1rdap1P/QEesNEzhTPP4uTP06
zM2reTQUL43pOQe5Ee06LZL8VsUjY0yXXoZUwtpCClePg4z8tULs1EQiORsHwzXph7P9tc1QDfNz
4KTmL3MwsTCKnBzPiw49cVTo1U0txxr29kW7+XzaziWEi3ikDCEZ+IC5vtoHIWRhoZu0oEx/1S8Y
OW8Wdml+Zd6iC4xZabnF8fpCAnX2VP9PUHMFpMvkIQEbwMaqW2Ujest1jC8XxrXszQ97902IJbd6
8zyyFTaRkzCu6VjFbrhf5BxgRtMPBo8Tby+RNM6NCEwJtE8bA1trfQwakjmZuUq4UjWu4655qEZV
v7DEz5QiuCaw4EHpUwa5Z6xOvBqGZJhg9QZXPb4J9+kxp21lAVhwE0yWL11MHzfU+2irbFoUkVGp
S8bSxWZ9DazIRUVPbOGeI7odVsqhp9w9BLV+YXGczf/AA5FcIxSIUOMqGQvMEEUtie4chlK78VoA
WC9OIOKeECtcHAOrnazvLiyXjyccg30Tc7Vc5oRWfJO1ND7vcWtgtcQ1EM87608nstrBrEf2ysB9
4Ea7tFKXP3q9UmlDKgjhIg/FP71fqW2Xjg1KhX8Pl6R3kS01NouBX4qNgH9hoOfyUDgb4ERQvkXR
bLWGhngICz0EJ2bYee6io6TuOt28labirjVLwOVBK3uwMGevbeXaLdXqO8jNm24UiluVGNtogfYb
mZlLNHB1CfxhGhaRXOB8TMa6CGXNAUs/Bav0PwD0dNjoiZujxlBcASfewu8EpeHKsnfyZSSnH383
yra0LmyycxsZVT6wdJQClp7L+68h9aGWKTNYqqm6s7q7uLhQNj1zl2JsxTNKQyZExkV9+QFvDiZZ
RFbSGhoHLvmm5bZuuhH0TBEssH2Dh07lFsfxp/Vb/acUTHJMJHQURLRZbH+DyN7EHaoMoIFJntvo
ii9nzUHAiyxsceEB8hHUt8ShY0ixRgXysN69YzapTS2RzrbTxsfg6aAfEa7fspPCjZHvnPvJVy8W
GD4S9ZaoxIUnxvmLlcP7Wc2yojaGNllWT/7SHPpduWmuFrS77Y9bZfGhp8efucC5/ibpXToszy2b
t/FXX1VTM522EvEzUftyIJ4CfAc+37ofz2NaoYgFgVVBbhHUwvshRkMnSbiWN5496Xe5Hv0Yjfym
D+hDxs5xsvsrLDcuZAcfDwsyXwj5qs30yh90BjKB1nScDFw4sQAJiqR/nLuxFvufj+xMjxUFZaRh
gTDS6P0gM2CXrWIOVPh4g8lecyAJORo3xq6+q3b1hYLih4MeKiHI3QX6iaoBuJz3s1gtRQAlpINr
jQ3WWN+M9iByxaXZ6cbjpfn72LVYoqGFQmLAx7PW0Wohk1+qI+iWQ7zHnki40oOLeUS3P0CUt2Al
U9Jwy8f4sf7paJe0Zz/cLEt0U8HWCAE0gEirsWKhAtbcwEbEcJenbeQlj0urbRHTie4vCe5+WJ5g
/WWLAoMGGhpQ9Hp5dpEzJFqCN48oT8pc9Ru7HBqIDNOjZifHrImfMZ6o7y4snb+rYO8uDsLCbtEY
IaPhZHv/RfuyV9vJAZ6aldIelODt6LQ3wEEPdLRxEdT7+6Af905VeLOa3tZJVFJMTj07EqCe9RRB
ffnK5j7CzRyQaVbZuo9h28YKch5hncKbfwT7OXIJNV3gBayW09h0yXZ0wFJHuIjhbxv0PnLSXthh
xVk3eORkoUiOs1K+NrFz4/Tti5I1X+XOLLwwpXnUJM9lLl6zpkTzznZueiubPBXI/7GEnoWJY/oF
bMZWilJUFGfnLlA61Z0LxzcWFwlLadxQ9AOGAjHWnaBVx/4RgQhGHf+uu2Cxwdo6WRjupDzAErJr
JtcaS2zIamG7QkXSIa5L2ZMy4EISBJAUP1S5qjwes8dMiTdloG2UDrR+Vid/FXZ+mKbsd6+HnhWF
27mQ96XALm4A45gtDlSl3e+KNI72icivgJ3aXNKt7oVz6xqaNfta0aquYUqvOOMqXquPwi1AJQFo
Gb43DkWqPuI/japyB7cuAXdpn0xpxhAjvQUfAvJ07O/0IE08SWrHndnXD4oa0sc3Zox2hUId1sQb
KBmAa+qSejLN6Uci8I2wc3PyJhRbPb2M7mxUCLAIKl4l034IcIjGa3aWscIYgQjPTbSNiphmqRiV
ozQmkPXrgce3wAAxyGuUqoMZVyTyJzeg55q6mR4lG+CjxgYkOHwgVfptDSokhCr+OczRTwtDOlse
Hia8PKeC3T4Iq/DioQk3LRh0V+l7sbeA7W8wgtE8XHSEj2Fyfm2gt7LNUdB2uzp/FXN2n7dK4oMT
fdbLDs5GOJAFmS2g47T8amMduJWKHE2OrvWjIHypIuAHc5iWLlpamA8OrNAq7n6XRfFSIpC/GWWj
vFL6MMbzzdEo2OjGBp/KZIMPldfmBRKXsYmbTlFc6eBbPCucvzriVZjiWQqCoyYXpT8F0W05ovjf
lp0PA9OX29+pkDeIB20RIt2Zptip05d0lB7MIPArs7tJou4qVPdxUt9WQ3JL4foei5aHVh1cB9ug
Rl3MLlLpNVRL62DqtePmao3zjhkCjazqvwp5uosccWzL/NVwuk2sFOahao38Xi5acyNMgKN1rb6a
SG67jjzstTptwVJ2vW9KGu6QFVmA2oSYKQeUK+2+8AfZsUA1HfCmQH0ra340KV82abpvpWUe0zl7
7uxxS0acuVkjjpZdbLO66V25tzaZyb+NoUe4ETm03KS1Oynx77wWWNywaLgTwl3VmY+jnuxKUTps
IjDDY8rXK1XnvkmNym0wq91Kkhz7Q1QoX/UAqLqD8eR3QL+Zl8ei2LZTE9EzhSWZReVX0at7IzMM
DzGwbjtGjoaNjpF4YW542QiAAv2NbSsDMk4tion2qVigWXgI+VVl7dE/I/37alN6rud+lw3KA/gz
isQVbJU01Dg4LBnbIErz10YZAsfInR9pOQk/naeHfjJfx76h1SHKHzJ2VLOW3ndqvDGs8hDiJyQp
+zrCWXlK90FjHDAW2Y5TcR2G+n0pYzdXzuavPhzwOWtwjHK2igmLNqpe9Ky6CYCq+82I2Rn0cjeZ
0F9L8xszEbuoaXdjadyGGsPUnAOo6y1mWNu5heJS4ajU5AXmKYjhCaMEB2jrqNr38zOCtB5uZPJG
m5GHlfXala1iF1bSSech1yoyRkkBjmLi1ppxFi96DammyRhvjLBSPV3GRVWKkoYSnZmitvWsZEJy
dRzSXGDlCH2V02OiaqhqK7HsVmqIWHHfP5l263Amm7sxkZ6SiQdLFld/1cF0lavy4JpCvREji3gQ
1xqqNaPDApfvIAVQ7NGv6/YlrfnyGHoErtIlkddlw6mNJega01+Nw2rD5uaXkKuHoVe51hHVcuvE
QU71JdbIbzt907VPQ8i9MKs/k3H4aiT9QbHK/RgCmePYfZjx3qIkFtwHXfZQBe1rbce3cxbulCg6
Cdx5Rt2+i8bBVbRhk5WkYTyy+JN+5jhRgU14NDJc8DQUwjwH71DXbloZ08MEK9g4Ud2uKrH5w8dJ
jYK9qYXXjlQ96pNCo0zeUJvby2qWeg3YfSux7vO8Q9Ks0KESFLfj9GOMgfiZTmzdUiLSPUu1ril7
VC47496K8FTs2l9iknbGWF2HOj9ySrtvFmtxmK0Xo1cPcq7VXm4z75aebSozfCmUCHdQ6UfRz/sy
s7vjhBb6dta6+8HQXwZLfsQU9atpRrQyYneqW4QvafwG+tEZn7uMGm027Qx8/BiftEWc98eCktf7
bBfY4aEzxkcyk1MlVzc5Rl+9HG7zQH0OpiT0S1HN2JTGpS8sa5vaxSGogr0lBzsrs+KtPA6Th6Wi
5DtBfyMKc1Om3JSibupDGU2Zr9sdxfQB5aEpeBFN9Yi1WuGbluRaKBS448I8gVrAYZTbxj7qrOhQ
xaXhz232S2+Tn22I348ux3upln+mOhaLiVInOCoXmAba08swlc0OS1b8Q2IwlF2ralsISjdjUG4N
Tsi9IddfgiLdOn0cuCaIAwy1EOY2g8rrF4entoH6lqCeOHFwz0n5OzK6n00/1BtnjOs9wnUcijK0
h8T21dC+ltphM86g2VvHcJvRxlmyx+a6T4PMnxLufmMsbjoJL8CCDeXZSfC9wiLIr7KiuLEyufAq
sNReLdunIaBMWsxz5DlTqeKVFu9gfsSuVcmbJmqOydCYLpX9wnOS8VZV0KIXTe87kvIgB+qBCtaI
Fkf/qMUxOfgf58BmOji4KPoFput11pAzAn6Ek+naJux7p3s2gq528YPaBji/TkZDDlLVqPxQvElk
Usokvos0uaasqZER4UJ2R053jAacfzTkWLeFMoZ3daCG+OLI5WZK6pcAcvQuy2oZqS3zS53oXpma
+zB36CP0P/Rc+xJY4XWjNZuwbPwsxnYx5fRRRHe0x5n6wWhez9pwh9bwddLmh6SasPlqHFBKqR1/
zYsep1MhG/sGoYZTMqeyH5Wj5It6nPdx2D/UJfmOGc60J6qDkaTZ1k5Ftsdf4VuXkBVLiKLd4cBZ
+ljwXis6Kl9hxcVfGUpzSsbE9PD3S77mSSRzvSaSGycahtOi2bUORNNImqIrOdJf5kI9xiZIH6Or
n/KkLHA4y+4nJVV9KZ6HXdva5ckY4dfM5KTHQNX2amDcV610MKc0OvHIwYkq7q9hP23iYvo6Bvil
DVH3kFj9ToVq7yeBMLzIaO5Zx09xiBtOmch/IU1COUDufuNEeyoc+yZWSxUJ9uA1K83KnSniT7HT
08mOJbaG/BoO2s1gmxtQFA9zJu95ezTebIjHKnB2k52iBgzEwR0H5Vczw26aeA+5mQ1IhbKla7VG
i/0178k54SEgFwMXJuLpy9ajVEvngppWPx/KRBV7oFcbdEDuM1X5FhaABxe0bdDfR8LmVnU2csR3
XNhWeoEDWF/tsOOpoJ+r88GSLC9pnW2o4dUIcShP8fXWqy+ZZu8zGnFekhW6ZyiOG4Yx8tpRjydg
82A20wnyA1bK1lOUm1teiBxu+T3lHFClQTvAXUNpx7Jv+0jcwgGku2WoXyxtxqLV3kdl+aBq+KYE
cjrthY2fqj1nt8kQP9VlcwCx8DWT6ntDxcd60NC/taP9wNvPF6nYGUPDuzuun2Wu7Ks8Tvvr0YDx
kSqG74i+9SUpxleOzARKL5dbrshuX0q7vtE2WjTem5n+0kYDMtfKbWGJuKK1BizdNoXtpTSK92PR
234/mOm2Vivy7LrfayP+0phnyndZneIZR/lQs82/+irapoP61Pd65ck29nuj3T6hbWP5fcDRmow1
75YwClyrNgOy4pRuTAGVNu2gqrJ3S1zL3Z6WykbuipcxMK5sC/dtmZA5Uq5VqED4suaHaBjrOwzD
sc4MdXtrdCxaTUU+CYfg6SaJMZfjmRhuM1XmTRGboedo8XURKlul0q/01vYmo94htbLB9pz9ZnsR
L4hMaQ8Kk2noveXHANPNECdoPrE65b+kuFHAopunDBZdXUrqfSSP2jGyUuMOg8bYh64iTFy1h10S
9VfqEOzkMKx9WhvzVSPbd7HFo03gIS0w6zWyfdc02q4VJUa0EQmZmYHZbZ0u9dpQjSrXkKT0NjKn
30LgThFNhadE5XMy1OJkO+aT0LTElSf7N54tnlXnkmeJnCRTio/9kP/IBLmJNOW7SlPKq7Lpw5NO
bv0FptqSuWG9ylkrlcE+NfTtYApAPXqjbCRD9RF729l6eAhDNXZVSNaY7b3SxpM2EdsyMzkRZ6VA
6rae68OkZprXhdH3SsoxGe1BrBbC+EXybG/mbnmyQyj05MC6VRI28DhNvogB9dta9K00+q1Qp4dB
7bbY3GMrNkfHotS0Q9XHvh034yYOE8kvlfGhrm1zmyc5rwS2iBdrKLGFen2ljP1DESK6oVRXeIrc
TXANC1EnV8M0lDy0lJ0kwd6cavzTRkopB81pBlJacaeoNYTDSp6OaUA/vwQij6x4senmAtvC2fhZ
orieKtFjp6TbMUy/wwsjgywzXonhTZXzzAh4QyzN3Vt6lwNHOnBBJTVPdmg8xuXiAW0G+uOkUOhP
Lelew2+1k7RdaDuVK+kDlQcTihovozz7zoEN5A+NSH8yjdQfEwcTsHRy9nkfW6WLmJtyn9aBAfAx
T0L5mFvdfzF3bs1pW1sc/yqd846q++VMmwcbX2M7TnNp2hfGsakQSAiEAEmf/vy2LrYEjpsZac7s
/dCZlATQYu11/a/1X7xf66PJ7cqcmCdqVvjMmQerxyInwT/19k4BHSjZGwl8nqtX3lrXzvfLeA55
qjvNtu5dtDIvtrPRdRG7PEWQ2eNkNdfOYFJ3zrYTLbu0drPrtQteIra9i6Wqn3j7EXkDnnAcrkjo
nBySaUuNwOwmNsTms38mPvTbTvqYThzjLNRT62zvba/gAeYH2CTMatqb7HxVrBIIUDdwT4K3WGmr
zyM3+baOEgu6Nf2Lug8/eYH3tDCs/Ha9XGinvrsr/pxsR+r9HLKrz7GjJufFKNJZcLPHWAFeu8lT
g6+3zO5AT55n/gaudMZA3fX9yIcOoVhcaAuaAPb2am/sr9219z6LtveLhfdRnS9u1pv0SszVmo5x
EbBSYxYWt0G0HnsiV7GSzD7Vw+BLmhTn4YpIYLb4096o3yPP+jZjbGATE1CuJmN3h0vYw9+t7u9o
Dd/bE/8ve+t/taJwvCOaSUfhH87Sxpvbfvzdo+x76njM3JDr5ifRxP+yYiT7ZGH4X0ameWXuZvez
Oa1c05nPLnzLdO6drTE5CeLdZ3Vjj9jZH+nvl9RkWWQKE/XWwAjZC35Qb1xQUTsr4vw6G21xZpMl
++aX2XidY+Sc8HpbhDj6kbjIbBHJbnaGcQ9LOlnOHnS9uhmvRvmluo79q3zkTIOcfdk7J1qebmbp
OIlzdkDsDVLFfUHAmPu3+XrxxMW605fB51XkfY+KAh4uGI4nuX+me8FHnSJUseD9zSJJbwuATScb
dq16s+1VTN07VIt7dbTWLsyVYDFf6LfbCVvJ1Pk/LhvqcMNjX998VVkoYG1SII6RO2Urt21HF8Yq
/TtZ75ITzMJYZ9t3oq7vVtvkzsbVr+0l/K8wum4eA83/MIrtGyBin3V38WEJyfGpWhRfWBV+Oyow
3IF9l0WrcTixL2It/ZRTHtxvw6+ak5zngXExwjCm0KruVRfPql3sFsZlMJvfpURAGaA5AvOSP9iE
8rnwzNmpmkMSumeeeIsFneSjL1rqXkRr61vKkP6YOsIePlH3OrLtEDAD4+/FThv7ouewxn7OkwXz
faFL3De601fhmZ6F4VkGICVdba52/sw82WThw2KH7q9340ma3wDT+GD7mw+psEpzyJOXaUIKycUu
AiM58Wb726XqAbYtJruTAKJWhrZXiX4+t6yvVCpdHBJk3dFMhdt17p0HmQmzFDjEcz26p+Z6yQ45
1jrY+f3Izf4IZsGXiRuObejrT/ZzBr9jn7IZRWrohKmKWMYNiaI7jpI0GO8zigfLYrK8wWXY17kX
m2SovvclmrgY4kSjZYd/puWYa/aZT7OSbxv+WXhrAifKxMWfOrvwlstoyjKGr/PFBt6rdBuz/8ka
0VCNszPNCMJLCojeqa8DUdHSxbXqri4ybst6G6P2FGAL4uMFG+dm9jqCxncUjf04M07M0LU+qkX2
uCFyvtJH1jfTWi1PVmaG6s62WnGSptrq22Y3X58FHn6MuGJ/Zu5ISAMXXNJSHZ0G+vp8A9U1mzQz
uHP1G3sWXywnDOxPgmAyzcLgjMYawHVvlMankeCetRN18w/J9PU6XaCWure4YTjyTPXiMeQfOv9l
kvYuCTQgt6zwHsfqLqVVS6XxNISnepxGE4CIwX26dr9vFsH80iD/T3PQdJQusxNnqz/AXPz3LpiT
IM9pvFO5zDSHJG4ewWec5A9zL73N7fRjYhbqJdXyXMChdicMRxJrmVRfoLOJTndFNhNx6KVnZJOz
LJ9dZtBk5gnk6Wwp3t4uzRHAD1Wd3aU2DOK5Os//8pauemVZ8VlhkVQUES1+NQRHOxHrItIYEBeU
3d/9aJWdB05C19Cb040q9Mk4WcMjaO9HxSdzNbqxgSrAJx5Sc3X25nvLmEwuqRwTKxlhfDrT4ic/
0e4cfpW/2Gjgv2eg1T8PTLicoQlOABsZp1mhYx+y9xvd3z8Vo/XYXfs1Seyvj9l//Wl8XzVENu9+
48+P8SpPAn+WHvzx3YfVdPkpTabT9PZh9Zv4p89/9V33j/zL+p3HD+lD5w/wigdp/nE7TfI/pptt
mL79avUd+Irije7jYJl+jo/e4qf+UvlsP3yjX6bl9/qcr6a//+fhKQqW42CD7XhM6YpVr109/f4f
+tF09ZlsbbWZnr9Z+VBvvlH4wMNvn/gIy1Ys0FIkbuDhxAEoEMZLv37ZU2iX6jT8APiXp/rAllB/
JIu3H7MRefWzP3/zjkw7T/DIIC79nT+mfhAv25IQDbpfjz7sWAQHb9CSgKV4IAkIEaB8EIdWa0sC
riImQ+jHm7UEeJnP+/9L4N+UAdjWz0ni8I1aonAU0SVn2g4jIg6ybYnCUxgSsGADoEZRHnRFPlHY
Krpc/UgH2nWsFG+IwlIgJRCjPyyiFYfr1xKFZio0a1XGJ6SUAfwDrlh9+TMX400Z2JYLsTjTUeVB
wdoy0BWWUYKoRVDVkU4dWA9FExNCDgOYVm9hWDYLyUyxa6stBRVFwT5SApLu8fESNkPpYvKk58Pb
+AEQ0wLX0vzUbRnoCngXxujEHJZ8FkHcBjHL3lMGlgKmxuI6dH9/bgGiwYlWdkLYTPlEINRAQBV7
isBWgDaJdRogrNq/P3fABkwJRF66h29MANubB3h8qnUqELLa4nXtoaeAfXWIlni9PFJqApehnIzu
qQkWmkDlnhWfrxkEIgU8Jk325tXq9kkXNKHJ/S+FpbB81mC2t7aNXa3QsA9g19jwU+mfhDIYwDBY
CnNTGFmXkcq2YdAVMU1AIAk/ZHmksw9VJgXkrrd1cBTTYr8/1J7Pz9oSBVcC9wF0ufGg8l4JfsPe
1oH+H1mEC3ukOEcpFUutLYdMoj5yagVF2Cqm65NHmGSXJa1FnUF38whXcW1ybwCntSQkzS41V2xq
660VrBDE4rKcozxHgRSIcN0Ra9CqI6lWkPAMIAqWiQsasDpW6GoFPsOExUUDBSynDJjxqYKbPjfD
Ufixxa/dcRnYSbHH3agGIVCEyjBL5jbLeHqIIgO7lXUsw9FVYHoI8lGvMsWSPbzIp9QhHp6xLYIG
ER+I05WBizelJd5kVQzOy3kVmBIYwl8ylIy3bFKHQ1GI8QcBEa8No3xZVl2P9vr7S1uBXA+PSRe5
PN1oGn/J2iWGh8RwlDjS5liDVJxE/iRKDtU5cBKqQqFWd2DQlvVmiKnM3jEDazOpPAlGhFY0rWkK
fEJM1daXTyYL2VQcIHQa4PE9lnWyuqG++d3bIOIEwXzJQldJVcAdpBJPcY31xoRE5cERtDTBUxgg
17X6Nf6CtGm2NYTLdMgwKcrXKWZXFKgDTUGN0QgpYya+2xCNGdJsnhB3WF+JAxmoCpt+2ZIpVp9h
e2QyDKWTZBHWEPECZdiSYOe1KyH0gH3gUA1KaxbMQe6CcIvUXCoZdE2jJ9QABgBWs1an+kAJ1UFs
8u3tJOm8OA5GoWMa0QOVlJp4SUo9KHOo/gEj5VexhkDQEpSnqwfIgIKceF3aKEmQLvVWAENlWQEl
g0rZjyJFCCwFax55hZw2UWyC7i0D1wUvTN2kkgH2vxUmlL5RVBsEV5hkMngOGI0hAkYmHOASMH6k
CWy+csUufumkUHlHbwAUi62wfU4wtlYG4cAqAuhhGhXvWGNcxI4jyRSiEoXjDJI+QS1BrPQquqs0
jo6tU4qUUwaM1fc3jiDcKCiC4qp/8K5xdBXWx8KdzbqO6sjnK5/tgyDQ6GklbYVly3SAQWuUp1tp
IpmCFZS2biOMKlSVMGqqix596s8EDhb4LgBO1Q9/kEgQRAN3QUyNGZHzimDHKo3tJwogXtBl2Ucy
YO2LxwIk+S5FnUyJ5XI9r4SlkE8bDlusqitBoNgNHETvWixllFEByiC6f9gAnJElapQOXr8LmuI6
vKI50gbRPwsDfhPtyJIolaVp3QzCo8bGpjOxj7M60t6FQeIFZsCpKAJsrU7nLngKSydM4hL5QqZn
Hyl2U/U2CCRSBKIsSyrPkVEEQsV8iIRVtmcpDOATBHDBoUvdoL27kYKmKg56wm7zF6spZRTd2O1+
7tEBygaGq04tu6LwFPSEYn/9olpnMBIGTWJFae+7YcJN4MG98GwMW84SW4npYGtaXZOTFx1fwwr6
aAWYaBYqUXV7CRBboiC3ssnD6WDXLWxpXecA8D9sBQxNOntAK4t56EHpkaMRdgOMlbQ9ARq0yoP7
aAVZBREEK3DrK3DkPEysKgG1lOpQRpP9I2qiSQeqV1oQnfCBpq3oARFIVXZIQgspduf3tpDQUwsA
Qx0vdp0FMiC0okEl+BHkdJjuEJeAhIkFvXZdZTjQA2ryNCbYcf9iOeUUxSAdfPCOIEntV2MHvATx
tC4GyZ6TTzlFYQ2hFaJ5TdzctG4PrYPDVmfEIaVpFHMT3hDWgVk0bGMzN3HgHrCQ4IEZJqiNh6yi
8OqKUB9PaTM+yGCtxk7f8nSNhEv4ZHn40dqESIv0AsM7gM/wcJh4jVfx8uRaQIENCLRqJJisWsHO
5AFEAdgHAkeyiPJ0Q0nsJfPovNaMq0srCgFr7h9JMMss6LO7hhL3abm66FjIGEKIGHKQaRrYQRi4
bZCeuJ9WdkWjgg35tqCyfjYecvrNOtDvYygZrqI2Dxz6ZYiqJQqRaLIYXSy4l1wU9TRDP1EI/kyR
XVTWgRvQFgWQWBFAuFQhqiPjBRHw+frq9hMF87ZAP+0a93IQSdC+IuKEClfWPIPgfwALqQP8ESQd
z6rfVgeNroaDp6jHuOTLN9lKPYAMTDF8jiGsVP5ID5jdYj+hhAWH52q1YKTr6SttxkUMiEzFzEx5
jgwD6zqoPbz0NeR0F3VZoJ9hsMggHEDj1aUgaeleCkYo2M5kv5hQGUVhGYI6qb9W2BoLgRnZK083
xSCuhsxEMx1ZcbLgpft3sxizY5KMSauX5KGtDqrCdRHuVNq2pqBY76kHlujhEiwKsqHWw4sokpVG
NDQr9ZB1xgwYVP/KAxaSCQqY2erqSzepoHMD0IX526ZGX5V7ZHSZQ6gD+CZIapsc8yiKxGDoWE8p
ZVDW6IcoxoEJxMaCjCvPQdhAIUoAaYEUVy9XtlgydShTzf6isBV21+gQdtWt7K7DBPRAHZv+bjNJ
IJ8omkAKpHtvU0lX0ysZnGub2G1fuDgTGBeNBjMnb4O3rhf2C6SwmFCh0vGuTsd50MkBZIydoIjZ
BBcyBlIkm0MkGawRo9vdtHC7WkEJApQxAEIJwfXgBEuL2T+YZP8XG+XLBYilOnQdqOjk2C7z6vIO
IBp8496BFBcCvHiTW3TjKSED6i/EENUnSeYuROFlAAuJHojpOpaCVufgLjCACEKmHMdprIaUZsFT
+48XMGnBXC7DuT+IKcnGaVw0k1lyrvIQWjFAGUaggSzamyDFytPVCraaCD5JSvm1K5EVAgP+fwAj
QYgAUWhTrj4wlBrtC6II/EX5SRIaCbHstbehFOUoooNaHboxJYZSbBzW1CbzlLSNReI5RHhN3ABU
tFlf0lUHl0SDmXWdkLI6EmOLB8BA0PRWWRaKA6me9kAvVOAgEJigG9XLsuoFwxK9r4gtVniIrbK1
TcQktmoz9P/ZqetQ1a31QlJRMM8/hMVk4RW9zqatdZCM0/AVoEKjhiNJaDHrCmq/bItSrVgwXFtM
DE9HHQBVUsrlalRHVgfKt+x9MyhXMmCATXy1bM2eWWIJQNiNf5WvIFEnXVr/xJPaDLv3AZXXUMHu
zWDLA/AhuhmN86isknwXBFrvAbSCJp8YUeL3bt0MsQoJfl8TyvLyI2R6+KYwxbRM78c3qdKxb1g0
yNpPj8fUxMSSVgUqMj19PcY9SEtPpRSlm+w3KE83hKJ2D4IUEdSeUs66NXmWN8C0Jikn8yU6O6yr
p+3mWbT0dA1PSpfj5y/DT+jMM7PL6SwIn0ril2C6abHH/OtfaChKjt+gResCYL7z9wQNTPXOL7Qw
7zojjOWCo9aLzcKj8mPqf14/3/Endz6reajmf14G0+QheZzBPiuYcupvefcQwRpzFyfp7JfxdBk9
JItfjklZxEYyVaQOL9/sgM2mZQ7e+qDqrX/5e/oQPiyfmverGXBEXU8Yvb4fcsobJA/hG89T+zNh
eXt/2AMk9XxY/WTxP83HNm/dejjR/e37eS+f8yneprNpsvzBBwKq0sUOzrc/8DVdet6ydaxhDc/P
a/+se3vE33gMpw/Ju/8BAAD//w==</cx:binary>
              </cx:geoCache>
            </cx:geography>
          </cx:layoutPr>
          <cx:valueColorPositions count="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187724</xdr:colOff>
      <xdr:row>38</xdr:row>
      <xdr:rowOff>27214</xdr:rowOff>
    </xdr:from>
    <xdr:to>
      <xdr:col>5</xdr:col>
      <xdr:colOff>116848</xdr:colOff>
      <xdr:row>61</xdr:row>
      <xdr:rowOff>115881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B6F9497B-EB3A-4112-A4D4-324241119A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9174" y="7704364"/>
              <a:ext cx="4767824" cy="450826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604631</xdr:colOff>
      <xdr:row>67</xdr:row>
      <xdr:rowOff>182218</xdr:rowOff>
    </xdr:from>
    <xdr:to>
      <xdr:col>2</xdr:col>
      <xdr:colOff>2198067</xdr:colOff>
      <xdr:row>76</xdr:row>
      <xdr:rowOff>163496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EC2EE7B-2A3F-4225-9AA2-ED6C22189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2335696</xdr:colOff>
      <xdr:row>68</xdr:row>
      <xdr:rowOff>18932</xdr:rowOff>
    </xdr:from>
    <xdr:to>
      <xdr:col>3</xdr:col>
      <xdr:colOff>1344958</xdr:colOff>
      <xdr:row>77</xdr:row>
      <xdr:rowOff>85823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9FB7393-1668-4B92-8F2B-2CF81F336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2505672</xdr:colOff>
      <xdr:row>39</xdr:row>
      <xdr:rowOff>49696</xdr:rowOff>
    </xdr:from>
    <xdr:to>
      <xdr:col>4</xdr:col>
      <xdr:colOff>581740</xdr:colOff>
      <xdr:row>48</xdr:row>
      <xdr:rowOff>177485</xdr:rowOff>
    </xdr:to>
    <xdr:sp macro="" textlink="$X$40">
      <xdr:nvSpPr>
        <xdr:cNvPr id="13" name="TextBox 12">
          <a:extLst>
            <a:ext uri="{FF2B5EF4-FFF2-40B4-BE49-F238E27FC236}">
              <a16:creationId xmlns:a16="http://schemas.microsoft.com/office/drawing/2014/main" id="{F779F0AF-85C3-40E6-8E39-B9515B59C67A}"/>
            </a:ext>
          </a:extLst>
        </xdr:cNvPr>
        <xdr:cNvSpPr txBox="1"/>
      </xdr:nvSpPr>
      <xdr:spPr>
        <a:xfrm>
          <a:off x="2878389" y="8845826"/>
          <a:ext cx="2126264" cy="18588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E19DE5B-AB85-442A-9C60-4B17899480DE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Valgt kommune: Gladsaxe
Omegnskommuner: Furesø, Gentofte, Herlev, København, Lyngby-Taarbæk
Inbyggertal: 71046 personer
Areal: 24,9 km²</a:t>
          </a:fld>
          <a:endParaRPr lang="da-DK" sz="1100" b="1"/>
        </a:p>
      </xdr:txBody>
    </xdr:sp>
    <xdr:clientData/>
  </xdr:twoCellAnchor>
  <xdr:twoCellAnchor>
    <xdr:from>
      <xdr:col>7</xdr:col>
      <xdr:colOff>312255</xdr:colOff>
      <xdr:row>7</xdr:row>
      <xdr:rowOff>8280</xdr:rowOff>
    </xdr:from>
    <xdr:to>
      <xdr:col>10</xdr:col>
      <xdr:colOff>480391</xdr:colOff>
      <xdr:row>34</xdr:row>
      <xdr:rowOff>132521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E3B06E5-AE7E-17AE-4EB4-5D22F4E9E95A}"/>
            </a:ext>
          </a:extLst>
        </xdr:cNvPr>
        <xdr:cNvSpPr txBox="1"/>
      </xdr:nvSpPr>
      <xdr:spPr>
        <a:xfrm>
          <a:off x="6449668" y="1391476"/>
          <a:ext cx="3240984" cy="565702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400" b="1"/>
            <a:t>Guide</a:t>
          </a:r>
        </a:p>
        <a:p>
          <a:endParaRPr lang="da-DK" sz="1100" b="1"/>
        </a:p>
        <a:p>
          <a:r>
            <a:rPr lang="da-DK" sz="1100" b="1"/>
            <a:t>1. Vælg din kommune på dropdown i D3</a:t>
          </a:r>
        </a:p>
        <a:p>
          <a:endParaRPr lang="da-DK" sz="1100" b="1"/>
        </a:p>
        <a:p>
          <a:r>
            <a:rPr lang="da-DK" sz="1100" b="1"/>
            <a:t>2. Aflæs den data du har brug for i tabellerne</a:t>
          </a:r>
        </a:p>
        <a:p>
          <a:endParaRPr lang="da-DK" sz="1100" b="1"/>
        </a:p>
        <a:p>
          <a:r>
            <a:rPr lang="da-DK" sz="1100" b="1"/>
            <a:t>3. Eller kopier figurerne ind</a:t>
          </a:r>
          <a:r>
            <a:rPr lang="da-DK" sz="1100" b="1" baseline="0"/>
            <a:t> i dit dokument</a:t>
          </a:r>
        </a:p>
        <a:p>
          <a:endParaRPr lang="da-DK" sz="1100" b="1" baseline="0"/>
        </a:p>
        <a:p>
          <a:r>
            <a:rPr lang="da-DK" sz="1100" b="1"/>
            <a:t>Stamdata</a:t>
          </a:r>
        </a:p>
        <a:p>
          <a:r>
            <a:rPr lang="da-DK" sz="1100"/>
            <a:t>Areal, befolkningstal mv. er data fra</a:t>
          </a:r>
          <a:r>
            <a:rPr lang="da-DK" sz="1100" baseline="0"/>
            <a:t> Danmarks Statistik. Data er hentet december 2024.</a:t>
          </a:r>
          <a:endParaRPr lang="da-DK" sz="1100"/>
        </a:p>
        <a:p>
          <a:endParaRPr lang="da-DK" sz="1100"/>
        </a:p>
        <a:p>
          <a:r>
            <a:rPr lang="da-DK" sz="1100" b="1"/>
            <a:t>Organisatoriske enheder</a:t>
          </a:r>
        </a:p>
        <a:p>
          <a:r>
            <a:rPr lang="da-DK" sz="1100"/>
            <a:t>Data er hentet fra publikationen </a:t>
          </a:r>
          <a:r>
            <a:rPr lang="da-DK" sz="1100" i="1"/>
            <a:t>LBF Temastatistik Organisatoriske enheder i den almene boligsektor 2018-2024</a:t>
          </a:r>
        </a:p>
        <a:p>
          <a:endParaRPr lang="da-DK" sz="1100"/>
        </a:p>
        <a:p>
          <a:r>
            <a:rPr lang="da-DK" sz="1100" b="1"/>
            <a:t>Renovationsselskab</a:t>
          </a:r>
        </a:p>
        <a:p>
          <a:r>
            <a:rPr lang="da-DK" sz="1100"/>
            <a:t>Data er fra</a:t>
          </a:r>
          <a:r>
            <a:rPr lang="da-DK" sz="1100" baseline="0"/>
            <a:t> BLs kortlægning af kommunernes takststrukturen til rapporten </a:t>
          </a:r>
          <a:r>
            <a:rPr lang="da-DK" sz="1100" i="1" baseline="0"/>
            <a:t>Status på kommunal affaldspraksis</a:t>
          </a:r>
        </a:p>
        <a:p>
          <a:endParaRPr lang="da-DK" sz="1100"/>
        </a:p>
        <a:p>
          <a:r>
            <a:rPr lang="da-DK" sz="1100" b="1"/>
            <a:t>Udgifter</a:t>
          </a:r>
          <a:r>
            <a:rPr lang="da-DK" sz="1100" b="1" baseline="0"/>
            <a:t> til renovation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er hentet fra publikationen </a:t>
          </a:r>
          <a:r>
            <a:rPr lang="da-DK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LBF Temastatistik De almene boligafdelingers udgifter til renovation 2017-2023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Disclaimer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bliver</a:t>
          </a:r>
          <a:r>
            <a:rPr lang="da-DK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opdateret årligt og lægges på affaldssiden på bl.dk - der tages forbehold for fejl i data.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Evt. spørgsmål eller rettelser kan sendes til tfa@bl.dk</a:t>
          </a:r>
          <a:endParaRPr lang="da-DK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/>
        </a:p>
      </xdr:txBody>
    </xdr:sp>
    <xdr:clientData/>
  </xdr:twoCellAnchor>
  <xdr:twoCellAnchor editAs="oneCell">
    <xdr:from>
      <xdr:col>2</xdr:col>
      <xdr:colOff>3175</xdr:colOff>
      <xdr:row>80</xdr:row>
      <xdr:rowOff>143979</xdr:rowOff>
    </xdr:from>
    <xdr:to>
      <xdr:col>8</xdr:col>
      <xdr:colOff>293066</xdr:colOff>
      <xdr:row>102</xdr:row>
      <xdr:rowOff>169761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1C7864C-FDA0-466C-9C7A-707556235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</xdr:row>
      <xdr:rowOff>109536</xdr:rowOff>
    </xdr:from>
    <xdr:to>
      <xdr:col>8</xdr:col>
      <xdr:colOff>523875</xdr:colOff>
      <xdr:row>22</xdr:row>
      <xdr:rowOff>133349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F506F97D-C311-5971-993C-165C0651D8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52875" y="490536"/>
              <a:ext cx="4572000" cy="3833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485320</xdr:colOff>
      <xdr:row>4</xdr:row>
      <xdr:rowOff>96383</xdr:rowOff>
    </xdr:from>
    <xdr:to>
      <xdr:col>25</xdr:col>
      <xdr:colOff>155120</xdr:colOff>
      <xdr:row>39</xdr:row>
      <xdr:rowOff>170996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C47651-2673-42ED-B0C8-13642087A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114486</xdr:colOff>
      <xdr:row>47</xdr:row>
      <xdr:rowOff>35299</xdr:rowOff>
    </xdr:from>
    <xdr:to>
      <xdr:col>21</xdr:col>
      <xdr:colOff>393887</xdr:colOff>
      <xdr:row>82</xdr:row>
      <xdr:rowOff>109911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F624B6-6033-C74D-DDB9-68E0A1951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564931</xdr:colOff>
      <xdr:row>97</xdr:row>
      <xdr:rowOff>118242</xdr:rowOff>
    </xdr:from>
    <xdr:to>
      <xdr:col>16</xdr:col>
      <xdr:colOff>575763</xdr:colOff>
      <xdr:row>129</xdr:row>
      <xdr:rowOff>103675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29EB0E1-F213-4464-A9B7-BBAB0D10A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1054099</xdr:colOff>
      <xdr:row>12</xdr:row>
      <xdr:rowOff>30162</xdr:rowOff>
    </xdr:from>
    <xdr:to>
      <xdr:col>14</xdr:col>
      <xdr:colOff>438149</xdr:colOff>
      <xdr:row>41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AB5C68-DE73-AEED-F82C-FAECB7005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102DB3-FC92-4B00-BC4A-4CC942BC8BE7}" name="Kommuner" displayName="Kommuner" ref="B2:D100" totalsRowShown="0" dataDxfId="24" tableBorderDxfId="23">
  <autoFilter ref="B2:D100" xr:uid="{F6102DB3-FC92-4B00-BC4A-4CC942BC8BE7}"/>
  <sortState xmlns:xlrd2="http://schemas.microsoft.com/office/spreadsheetml/2017/richdata2" ref="B3:D100">
    <sortCondition ref="B2:B100"/>
  </sortState>
  <tableColumns count="3">
    <tableColumn id="1" xr3:uid="{4B5ED5AB-0544-44E7-B5E5-19B2662B1826}" name="Navn" dataDxfId="22"/>
    <tableColumn id="2" xr3:uid="{F88F8109-0D06-4BEF-9AE9-81AC1FE83275}" name="Kortnavn" dataDxfId="21">
      <calculatedColumnFormula>Kommuner[[#This Row],[Navn]]</calculatedColumnFormula>
    </tableColumn>
    <tableColumn id="3" xr3:uid="{34AC125D-83F1-40D5-80AE-F542F2C94943}" name="Kort" dataDxfId="20">
      <calculatedColumnFormula>IF(Kommuner[[#This Row],[Navn]]=ValgtKommune,1,IF(ISNUMBER(FIND(Kommuner[[#This Row],[Navn]], $O$16)),2,""))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745CE1A-3A93-4D4C-A29A-F49802B773B0}" name="NaboKommuner" displayName="NaboKommuner" ref="R2:S100" totalsRowShown="0" headerRowDxfId="19">
  <autoFilter ref="R2:S100" xr:uid="{1745CE1A-3A93-4D4C-A29A-F49802B773B0}"/>
  <tableColumns count="2">
    <tableColumn id="1" xr3:uid="{9B6B942F-77BC-44F6-BA9C-12A4C5238878}" name="Kommune" dataDxfId="18"/>
    <tableColumn id="2" xr3:uid="{EE14DCF9-2433-4139-BD00-9CC61ADA5025}" name="Omegnskommun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1B74E3C-26A1-4AB7-A11D-916B3AA80203}" name="RenovationsUdgifter" displayName="RenovationsUdgifter" ref="A4:I103" totalsRowShown="0">
  <autoFilter ref="A4:I103" xr:uid="{AFD49129-9C37-4F3C-B7E2-B5305646E636}"/>
  <tableColumns count="9">
    <tableColumn id="1" xr3:uid="{599BE7CA-BBE1-4150-B4DA-8C980314E6FB}" name="Kommune"/>
    <tableColumn id="2" xr3:uid="{28CFA332-0BAF-4DA1-B33D-AFEA6583CF96}" name="2017"/>
    <tableColumn id="3" xr3:uid="{9A82F225-3A08-42A1-AFE7-BA98CBDA1333}" name="2018"/>
    <tableColumn id="4" xr3:uid="{DA04E279-E9AC-447B-AADB-569F8B75E213}" name="2019"/>
    <tableColumn id="5" xr3:uid="{B2DFED9D-2E59-4B2A-B51C-EC87F7537C1C}" name="2020"/>
    <tableColumn id="6" xr3:uid="{0BC9E832-8C73-45C2-977B-38833221E933}" name="2021"/>
    <tableColumn id="7" xr3:uid="{6D9D7394-3FD9-40E0-89D3-7A1C010BA17F}" name="2022"/>
    <tableColumn id="8" xr3:uid="{D2435140-2810-430B-B76E-358514071418}" name="2023"/>
    <tableColumn id="9" xr3:uid="{34BCFB31-06FF-4A95-B569-F6829DC90BA0}" name="Udviklin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CA44AB9-5555-4031-8EF1-B9CF02E96CC1}" name="OrgEnheder" displayName="OrgEnheder" ref="A130:G227" totalsRowShown="0" headerRowDxfId="17">
  <autoFilter ref="A130:G227" xr:uid="{ECA44AB9-5555-4031-8EF1-B9CF02E96CC1}"/>
  <tableColumns count="7">
    <tableColumn id="1" xr3:uid="{13E0F615-898E-4A88-851B-A5B4E5834EF1}" name="Kommune"/>
    <tableColumn id="2" xr3:uid="{BE790DD4-4995-4B6F-9F23-0D1B810B5245}" name="Bolig organisation 2018"/>
    <tableColumn id="3" xr3:uid="{8B1970B5-FE8D-40E0-83FB-2C8BC30751CC}" name="Bolig afdelinger 2018"/>
    <tableColumn id="4" xr3:uid="{91BB0DE2-14B3-4DD1-BDA1-D68DB0FF7363}" name="Boliger i alt 2018" dataDxfId="16"/>
    <tableColumn id="5" xr3:uid="{1F6F0F65-A684-4DA4-BEE0-A76F010E8765}" name="Bolig organisation 2024"/>
    <tableColumn id="6" xr3:uid="{E1E7B275-FDC4-4679-8F7E-AE6F2C4A1239}" name="Bolig afdelinger 2024"/>
    <tableColumn id="7" xr3:uid="{F0ED304D-A6A2-4977-99FE-965ACD0D2A8D}" name="Boliger i alt 2024" dataDxfId="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4339457-C89F-423F-AC47-E209937EE41A}" name="Renovationstakster2024" displayName="Renovationstakster2024" ref="A2:D198" totalsRowShown="0" headerRowDxfId="14" dataDxfId="12" headerRowBorderDxfId="13" tableBorderDxfId="11">
  <autoFilter ref="A2:D198" xr:uid="{E4339457-C89F-423F-AC47-E209937EE41A}">
    <filterColumn colId="2">
      <filters>
        <filter val="A/S"/>
      </filters>
    </filterColumn>
  </autoFilter>
  <tableColumns count="4">
    <tableColumn id="1" xr3:uid="{EA27D68A-F960-4DCE-B7DC-A6CDF9FD63BA}" name="Kommune" dataDxfId="10"/>
    <tableColumn id="2" xr3:uid="{38013D6B-2C10-4FF5-BEF8-6CD6C51F21A7}" name="Udlicitering" dataDxfId="9"/>
    <tableColumn id="3" xr3:uid="{AF79024B-2364-40F9-B4D3-B3C9E1A7FE21}" name="Selskabstype" dataDxfId="8"/>
    <tableColumn id="4" xr3:uid="{DAB441A2-2050-4D95-8CB0-81822EB18832}" name="Note" dataDxfId="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66ADAD-51A8-46AE-BC5E-A76350FB4C9A}" name="Areal" displayName="Areal" ref="A1:B108" totalsRowShown="0">
  <autoFilter ref="A1:B108" xr:uid="{D766ADAD-51A8-46AE-BC5E-A76350FB4C9A}"/>
  <sortState xmlns:xlrd2="http://schemas.microsoft.com/office/spreadsheetml/2017/richdata2" ref="A2:B108">
    <sortCondition descending="1" ref="B1:B108"/>
  </sortState>
  <tableColumns count="2">
    <tableColumn id="1" xr3:uid="{34A02F97-BB26-4CE4-B3ED-96CC51825287}" name="OMRÅDE" dataDxfId="6"/>
    <tableColumn id="2" xr3:uid="{26B24FF3-C27B-470C-99D0-E9F81DDBF37E}" name="kvadratkilometer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1A74C1-F3AD-4300-924F-B864E01B4B43}" name="Antal_personer_i_boligtyper" displayName="Antal_personer_i_boligtyper" ref="A1:D117" totalsRowShown="0">
  <autoFilter ref="A1:D117" xr:uid="{7B1A74C1-F3AD-4300-924F-B864E01B4B43}"/>
  <tableColumns count="4">
    <tableColumn id="1" xr3:uid="{6DADB491-7D64-4F80-871E-B1E6ACDCFACE}" name="AMT" dataDxfId="5"/>
    <tableColumn id="2" xr3:uid="{13C0FC50-214E-449A-A948-BDC14A6D32FA}" name="Parcel/Stuehuse"/>
    <tableColumn id="3" xr3:uid="{C956878B-F221-42E5-995E-9E9BF36823CA}" name="Række-, kæde- og dobbelthuse"/>
    <tableColumn id="4" xr3:uid="{63B048A5-DB0A-4D91-A063-211440F7E952}" name="Etageboliger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986A91F-5A81-446C-97E6-31626FB5AEEB}" name="Antal_boliger_total" displayName="Antal_boliger_total" ref="A1:B117" totalsRowShown="0">
  <autoFilter ref="A1:B117" xr:uid="{7CC5B9EC-05C5-43A0-9D8D-01C1DD2ED02E}"/>
  <tableColumns count="2">
    <tableColumn id="1" xr3:uid="{445E0B70-455E-4F28-BC69-B5680FA5A8D3}" name="OMRÅDE" dataDxfId="4"/>
    <tableColumn id="2" xr3:uid="{0BD012CD-C356-4600-812F-84DB14ED356A}" name="INDHOLD" dataDxf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C5B9EC-05C5-43A0-9D8D-01C1DD2ED02E}" name="Antal_boliger" displayName="Antal_boliger" ref="A1:D117" totalsRowShown="0">
  <autoFilter ref="A1:D117" xr:uid="{7CC5B9EC-05C5-43A0-9D8D-01C1DD2ED02E}"/>
  <tableColumns count="4">
    <tableColumn id="1" xr3:uid="{3FB24A76-4AFD-4014-BEBB-366F8C79E274}" name="OMRÅDE" dataDxfId="2"/>
    <tableColumn id="2" xr3:uid="{DE7961DE-DF78-41BD-9CD4-8760B849E074}" name="Parcel/Stuehuse"/>
    <tableColumn id="3" xr3:uid="{6CCA25DD-E27E-495B-9DFD-530D6427077F}" name="Række-, kæde- og dobbelthuse"/>
    <tableColumn id="4" xr3:uid="{A96C7E10-2CC6-4D90-90EF-214B6D11A398}" name="Etageboliger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9E95CC-6E39-4E74-87F0-BDE731E95D5A}" name="Befolkningstal" displayName="Befolkningstal" ref="A1:B106" totalsRowShown="0">
  <autoFilter ref="A1:B106" xr:uid="{749E95CC-6E39-4E74-87F0-BDE731E95D5A}"/>
  <tableColumns count="2">
    <tableColumn id="1" xr3:uid="{DD27933F-5750-4856-9AC2-8C3169F1DDC1}" name="OMRÅDE" dataDxfId="1"/>
    <tableColumn id="2" xr3:uid="{8FD83CB1-CDFB-4471-B22F-3077795B6D1E}" name="INDHOLD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572D83F-FC26-467B-A76A-0E1ACADD7C64}" name="Befolkningstal_Seneste_Datapunkt" displayName="Befolkningstal_Seneste_Datapunkt" ref="D17:D18" totalsRowShown="0">
  <autoFilter ref="D17:D18" xr:uid="{9572D83F-FC26-467B-A76A-0E1ACADD7C64}"/>
  <tableColumns count="1">
    <tableColumn id="1" xr3:uid="{9FA3002D-D806-4F3E-8361-177A44E4C6B4}" name="TID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lbf.dk/analyser/statistikker-og-analyser/temastatistikker/tema-20249-de-almene-boligafdelingers-udgifter-til-renovation-2017-2023/" TargetMode="External"/><Relationship Id="rId1" Type="http://schemas.openxmlformats.org/officeDocument/2006/relationships/hyperlink" Target="https://lbf.dk/analyser/statistikker-og-analyser/temastatistikker/tema-202411-organisatoriske-enheder-i-den-almene-boligsektor-2018-2024/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agoer.dk/media/5q1jpjnk/926-24-gebyrblad-for-renovationstakster-2024.pdf" TargetMode="External"/><Relationship Id="rId3" Type="http://schemas.openxmlformats.org/officeDocument/2006/relationships/hyperlink" Target="https://rebild.dk/sites/default/files/2023-12/Takstoversigt_2024.pdf" TargetMode="External"/><Relationship Id="rId7" Type="http://schemas.openxmlformats.org/officeDocument/2006/relationships/hyperlink" Target="https://www.dragoer.dk/media/5q1jpjnk/926-24-gebyrblad-for-renovationstakster-2024.pdf" TargetMode="External"/><Relationship Id="rId2" Type="http://schemas.openxmlformats.org/officeDocument/2006/relationships/hyperlink" Target="https://www.gribskovforsyning.dk/cgi-bin/uploads/media/Affald/Ny-affaldssortering-Brochure%201.0.pdf" TargetMode="External"/><Relationship Id="rId1" Type="http://schemas.openxmlformats.org/officeDocument/2006/relationships/hyperlink" Target="https://www.gribskovforsyning.dk/cgi-bin/uploads/media/Affald/Ny-affaldssortering-Brochure%201.0.pdf" TargetMode="External"/><Relationship Id="rId6" Type="http://schemas.openxmlformats.org/officeDocument/2006/relationships/hyperlink" Target="https://gentofte.dk/media/q33nt2sm/talhaefte-2024-a.pdf" TargetMode="External"/><Relationship Id="rId5" Type="http://schemas.openxmlformats.org/officeDocument/2006/relationships/hyperlink" Target="https://gentofte.dk/media/q33nt2sm/talhaefte-2024-a.pdf" TargetMode="External"/><Relationship Id="rId10" Type="http://schemas.openxmlformats.org/officeDocument/2006/relationships/table" Target="../tables/table5.xml"/><Relationship Id="rId4" Type="http://schemas.openxmlformats.org/officeDocument/2006/relationships/hyperlink" Target="https://rebild.dk/sites/default/files/2023-12/Takstoversigt_2024.pdf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statbank.dk/console" TargetMode="External"/><Relationship Id="rId2" Type="http://schemas.openxmlformats.org/officeDocument/2006/relationships/hyperlink" Target="https://api.statbank.dk/v1/data/arealdk/CSV?ARE1=TOT&amp;OMR%C3%85DE=*&amp;ENHED=0120" TargetMode="External"/><Relationship Id="rId1" Type="http://schemas.openxmlformats.org/officeDocument/2006/relationships/hyperlink" Target="https://www.statistikbanken.dk/AREALDK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hyperlink" Target="https://www.statistikbanken.dk/statbank5a/selectvarval/define.asp?PLanguage=0&amp;subword=tabsel&amp;MainTable=BOL20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hyperlink" Target="https://www.statistikbanken.dk/statbank5a/selectvarval/define.asp?PLanguage=0&amp;subword=tabsel&amp;MainTable=BOL10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hyperlink" Target="https://www.statistikbanken.dk/statbank5a/selectvarval/define.asp?PLanguage=0&amp;subword=tabsel&amp;MainTable=BOL10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hyperlink" Target="https://www.statistikbanken.dk/FOLK1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FD57-18D3-4191-936A-5FCEA9D05F74}">
  <sheetPr codeName="Sheet1">
    <tabColor theme="9"/>
  </sheetPr>
  <dimension ref="A2:AI81"/>
  <sheetViews>
    <sheetView showGridLines="0" tabSelected="1" zoomScale="115" zoomScaleNormal="115" workbookViewId="0">
      <pane ySplit="6" topLeftCell="A76" activePane="bottomLeft" state="frozenSplit"/>
      <selection pane="bottomLeft" activeCell="J96" sqref="J96"/>
    </sheetView>
  </sheetViews>
  <sheetFormatPr defaultColWidth="0" defaultRowHeight="15" x14ac:dyDescent="0.25"/>
  <cols>
    <col min="1" max="1" width="2.5703125" customWidth="1"/>
    <col min="2" max="2" width="3" customWidth="1"/>
    <col min="3" max="3" width="40.140625" bestFit="1" customWidth="1"/>
    <col min="4" max="4" width="20.5703125" customWidth="1"/>
    <col min="5" max="5" width="8.85546875" customWidth="1"/>
    <col min="6" max="6" width="13.85546875" bestFit="1" customWidth="1"/>
    <col min="7" max="7" width="3" customWidth="1"/>
    <col min="8" max="8" width="23.140625" customWidth="1"/>
    <col min="9" max="9" width="8.7109375" customWidth="1"/>
    <col min="10" max="10" width="14.28515625" customWidth="1"/>
    <col min="11" max="12" width="8.7109375" customWidth="1"/>
    <col min="13" max="13" width="8.7109375" hidden="1" customWidth="1"/>
    <col min="14" max="14" width="11.85546875" hidden="1" customWidth="1"/>
    <col min="15" max="15" width="8.7109375" hidden="1" customWidth="1"/>
    <col min="16" max="16" width="10.140625" hidden="1" customWidth="1"/>
    <col min="17" max="17" width="8.7109375" hidden="1" customWidth="1"/>
    <col min="18" max="18" width="10.140625" hidden="1" customWidth="1"/>
    <col min="19" max="19" width="8.7109375" hidden="1" customWidth="1"/>
    <col min="20" max="20" width="10.140625" hidden="1" customWidth="1"/>
    <col min="21" max="16384" width="8.7109375" hidden="1"/>
  </cols>
  <sheetData>
    <row r="2" spans="3:10" x14ac:dyDescent="0.25">
      <c r="H2" s="4" t="s">
        <v>522</v>
      </c>
    </row>
    <row r="3" spans="3:10" ht="15" customHeight="1" x14ac:dyDescent="0.25">
      <c r="C3" s="29" t="s">
        <v>0</v>
      </c>
      <c r="D3" s="84" t="s">
        <v>43</v>
      </c>
      <c r="E3" s="84"/>
      <c r="H3" s="81" t="s">
        <v>418</v>
      </c>
      <c r="J3" s="81"/>
    </row>
    <row r="4" spans="3:10" ht="15" customHeight="1" x14ac:dyDescent="0.25">
      <c r="H4" s="81" t="s">
        <v>523</v>
      </c>
    </row>
    <row r="5" spans="3:10" ht="15" customHeight="1" x14ac:dyDescent="0.25">
      <c r="H5" s="81" t="s">
        <v>524</v>
      </c>
    </row>
    <row r="7" spans="3:10" ht="18.75" x14ac:dyDescent="0.3">
      <c r="C7" s="13" t="s">
        <v>2</v>
      </c>
      <c r="D7" s="49" t="s">
        <v>344</v>
      </c>
      <c r="F7" t="s">
        <v>3</v>
      </c>
    </row>
    <row r="8" spans="3:10" ht="15" customHeight="1" x14ac:dyDescent="0.25">
      <c r="C8" s="30" t="s">
        <v>4</v>
      </c>
      <c r="D8" s="31" cm="1">
        <f t="array" ref="D8">_xlfn._xlws.FILTER(_xlfn._xlws.FILTER(Areal[],Areal[OMRÅDE]=ValgtKommune),{0,1})</f>
        <v>24.9</v>
      </c>
      <c r="E8" s="34" t="s">
        <v>5</v>
      </c>
      <c r="F8" s="31" cm="1">
        <f t="array" ref="F8">_xlfn._xlws.FILTER(_xlfn._xlws.FILTER(Areal[],Areal[OMRÅDE]="Hele landet"),{0,1})</f>
        <v>42733.8</v>
      </c>
    </row>
    <row r="9" spans="3:10" ht="15" customHeight="1" x14ac:dyDescent="0.25">
      <c r="C9" s="32" t="s">
        <v>6</v>
      </c>
      <c r="D9" s="33">
        <f>D12/D8</f>
        <v>2853.2530120481929</v>
      </c>
      <c r="E9" s="35" t="s">
        <v>7</v>
      </c>
      <c r="F9" s="36" cm="1">
        <f t="array" ref="F9">_xlfn._xlws.FILTER(_xlfn._xlws.FILTER(Befolkningstal[],Befolkningstal[OMRÅDE]="Hele landet"),{0,1})/F8</f>
        <v>140.24769620300557</v>
      </c>
    </row>
    <row r="10" spans="3:10" ht="15" customHeight="1" x14ac:dyDescent="0.3">
      <c r="C10" s="13"/>
      <c r="D10" s="13"/>
    </row>
    <row r="11" spans="3:10" ht="24" x14ac:dyDescent="0.25">
      <c r="C11" s="51" t="s">
        <v>346</v>
      </c>
      <c r="D11" s="52" t="s">
        <v>344</v>
      </c>
      <c r="F11" s="50" t="s">
        <v>345</v>
      </c>
    </row>
    <row r="12" spans="3:10" x14ac:dyDescent="0.25">
      <c r="C12" s="14" t="s">
        <v>8</v>
      </c>
      <c r="D12" s="15" cm="1">
        <f t="array" ref="D12">_xlfn._xlws.FILTER(_xlfn._xlws.FILTER(Befolkningstal[],Befolkningstal[OMRÅDE]=ValgtKommune),{0,1})</f>
        <v>71046</v>
      </c>
      <c r="E12" s="15"/>
      <c r="F12" s="15"/>
    </row>
    <row r="13" spans="3:10" x14ac:dyDescent="0.25">
      <c r="C13" s="16" t="s">
        <v>9</v>
      </c>
      <c r="D13" s="17" cm="1">
        <f t="array" ref="D13">_xlfn._xlws.FILTER(_xlfn._xlws.FILTER(Antal_personer_i_boligtyper[],Antal_personer_i_boligtyper[AMT]=ValgtKommune),{0,1,0,0})</f>
        <v>20019</v>
      </c>
      <c r="E13" s="17"/>
      <c r="F13" s="18">
        <f>D13/$D$12</f>
        <v>0.28177518790642681</v>
      </c>
    </row>
    <row r="14" spans="3:10" x14ac:dyDescent="0.25">
      <c r="C14" s="14" t="s">
        <v>10</v>
      </c>
      <c r="D14" s="15" cm="1">
        <f t="array" ref="D14">_xlfn._xlws.FILTER(_xlfn._xlws.FILTER(Antal_personer_i_boligtyper[],Antal_personer_i_boligtyper[AMT]=ValgtKommune),{0,0,1,0})</f>
        <v>15568</v>
      </c>
      <c r="E14" s="15"/>
      <c r="F14" s="19">
        <f>D14/$D$12</f>
        <v>0.21912563691129691</v>
      </c>
    </row>
    <row r="15" spans="3:10" x14ac:dyDescent="0.25">
      <c r="C15" s="16" t="s">
        <v>12</v>
      </c>
      <c r="D15" s="17" cm="1">
        <f t="array" ref="D15">_xlfn._xlws.FILTER(_xlfn._xlws.FILTER(Antal_personer_i_boligtyper[],Antal_personer_i_boligtyper[AMT]=ValgtKommune),{0,0,0,1})</f>
        <v>32414</v>
      </c>
      <c r="E15" s="17"/>
      <c r="F15" s="18">
        <f>D15/$D$12</f>
        <v>0.45623961940151453</v>
      </c>
    </row>
    <row r="17" spans="3:35" ht="24" x14ac:dyDescent="0.3">
      <c r="C17" s="13" t="s">
        <v>516</v>
      </c>
      <c r="D17" s="52" t="s">
        <v>344</v>
      </c>
      <c r="F17" s="50" t="s">
        <v>345</v>
      </c>
    </row>
    <row r="18" spans="3:35" x14ac:dyDescent="0.25">
      <c r="C18" s="20" t="s">
        <v>8</v>
      </c>
      <c r="D18" s="21" cm="1">
        <f t="array" ref="D18">_xlfn._xlws.FILTER(_xlfn._xlws.FILTER(Antal_boliger_total[],Antal_boliger_total[OMRÅDE]=ValgtKommune),{0,1})*1</f>
        <v>32538</v>
      </c>
      <c r="E18" s="21"/>
      <c r="F18" s="21"/>
    </row>
    <row r="19" spans="3:35" x14ac:dyDescent="0.25">
      <c r="C19" s="22" t="s">
        <v>9</v>
      </c>
      <c r="D19" s="23" cm="1">
        <f t="array" ref="D19">_xlfn._xlws.FILTER(_xlfn._xlws.FILTER(Antal_boliger[],Antal_boliger[OMRÅDE]=ValgtKommune),{0,1,0,0})</f>
        <v>6677</v>
      </c>
      <c r="E19" s="23"/>
      <c r="F19" s="24">
        <f>D19/$D$18</f>
        <v>0.20520622041920217</v>
      </c>
    </row>
    <row r="20" spans="3:35" x14ac:dyDescent="0.25">
      <c r="C20" s="20" t="s">
        <v>10</v>
      </c>
      <c r="D20" s="21" cm="1">
        <f t="array" ref="D20">_xlfn._xlws.FILTER(_xlfn._xlws.FILTER(Antal_boliger[],Antal_boliger[OMRÅDE]=ValgtKommune),{0,0,1,0})</f>
        <v>6518</v>
      </c>
      <c r="E20" s="21"/>
      <c r="F20" s="25">
        <f>D20/$D$18</f>
        <v>0.20031962628311512</v>
      </c>
    </row>
    <row r="21" spans="3:35" x14ac:dyDescent="0.25">
      <c r="C21" s="22" t="s">
        <v>12</v>
      </c>
      <c r="D21" s="23" cm="1">
        <f t="array" ref="D21">_xlfn._xlws.FILTER(_xlfn._xlws.FILTER(Antal_boliger[],Antal_boliger[OMRÅDE]=ValgtKommune),{0,0,0,1})</f>
        <v>17908</v>
      </c>
      <c r="E21" s="23"/>
      <c r="F21" s="24">
        <f>D21/$D$18</f>
        <v>0.55037187288708589</v>
      </c>
    </row>
    <row r="23" spans="3:35" ht="18.75" x14ac:dyDescent="0.3">
      <c r="C23" s="13" t="s">
        <v>517</v>
      </c>
      <c r="D23" s="52" t="s">
        <v>344</v>
      </c>
      <c r="F23" s="59" t="s">
        <v>3</v>
      </c>
    </row>
    <row r="24" spans="3:35" x14ac:dyDescent="0.25">
      <c r="C24" s="53" t="s">
        <v>14</v>
      </c>
      <c r="D24" s="54">
        <f>D13/D19</f>
        <v>2.9982027856821927</v>
      </c>
      <c r="E24" s="53"/>
      <c r="F24" s="55" cm="1">
        <f t="array" ref="F24">_xlfn._xlws.FILTER(_xlfn._xlws.FILTER(Antal_personer_i_boligtyper[],Antal_personer_i_boligtyper[AMT]="Hele landet"),{0,1,0,0})/_xlfn._xlws.FILTER(_xlfn._xlws.FILTER(Antal_boliger[],Antal_boliger[OMRÅDE]="Hele landet"),{0,1,0,0})</f>
        <v>2.5717434368199807</v>
      </c>
    </row>
    <row r="25" spans="3:35" ht="15.75" thickBot="1" x14ac:dyDescent="0.3">
      <c r="C25" s="56" t="s">
        <v>15</v>
      </c>
      <c r="D25" s="57">
        <f>D14/D20</f>
        <v>2.3884627186253451</v>
      </c>
      <c r="E25" s="56"/>
      <c r="F25" s="58" cm="1">
        <f t="array" ref="F25">_xlfn._xlws.FILTER(_xlfn._xlws.FILTER(Antal_personer_i_boligtyper[],Antal_personer_i_boligtyper[AMT]="Hele landet"),{0,0,1,0})/_xlfn._xlws.FILTER(_xlfn._xlws.FILTER(Antal_boliger[],Antal_boliger[OMRÅDE]="Hele landet"),{0,0,1,0})</f>
        <v>1.8684170519899992</v>
      </c>
      <c r="X25" t="s">
        <v>362</v>
      </c>
    </row>
    <row r="26" spans="3:35" x14ac:dyDescent="0.25">
      <c r="C26" s="53" t="s">
        <v>16</v>
      </c>
      <c r="D26" s="54">
        <f>D15/D21</f>
        <v>1.8100290373017647</v>
      </c>
      <c r="E26" s="53"/>
      <c r="F26" s="55" cm="1">
        <f t="array" ref="F26">_xlfn._xlws.FILTER(_xlfn._xlws.FILTER(Antal_personer_i_boligtyper[],Antal_personer_i_boligtyper[AMT]="Hele landet"),{0,0,0,1})/_xlfn._xlws.FILTER(_xlfn._xlws.FILTER(Antal_boliger[],Antal_boliger[OMRÅDE]="Hele landet"),{0,0,0,1})</f>
        <v>1.7353746942207156</v>
      </c>
      <c r="X26" s="8"/>
      <c r="Y26" s="9"/>
      <c r="Z26" s="9"/>
      <c r="AA26" s="9"/>
      <c r="AB26" s="9"/>
      <c r="AC26" s="9"/>
      <c r="AD26" s="9"/>
      <c r="AE26" s="9"/>
      <c r="AF26" s="10"/>
      <c r="AH26" t="s">
        <v>363</v>
      </c>
    </row>
    <row r="27" spans="3:35" x14ac:dyDescent="0.25">
      <c r="D27" s="69"/>
      <c r="F27" s="70"/>
      <c r="X27" s="11"/>
      <c r="Z27" t="e">
        <f>#REF!</f>
        <v>#REF!</v>
      </c>
      <c r="AF27" s="12"/>
    </row>
    <row r="28" spans="3:35" ht="18.75" x14ac:dyDescent="0.3">
      <c r="C28" s="13" t="s">
        <v>518</v>
      </c>
      <c r="D28" s="69" t="s">
        <v>344</v>
      </c>
      <c r="F28" s="70" t="s">
        <v>3</v>
      </c>
      <c r="X28" s="11"/>
      <c r="Y28" t="s">
        <v>353</v>
      </c>
      <c r="Z28" s="60" t="e">
        <f>#REF!</f>
        <v>#REF!</v>
      </c>
      <c r="AB28">
        <v>0.25</v>
      </c>
      <c r="AC28" t="e">
        <f>WordTakstEtage</f>
        <v>#REF!</v>
      </c>
      <c r="AD28" t="s">
        <v>12</v>
      </c>
      <c r="AF28" s="12"/>
      <c r="AH28" t="b">
        <v>1</v>
      </c>
      <c r="AI28" t="s">
        <v>364</v>
      </c>
    </row>
    <row r="29" spans="3:35" x14ac:dyDescent="0.25">
      <c r="C29" s="82" t="s">
        <v>439</v>
      </c>
      <c r="D29" s="73">
        <f>_xlfn.XLOOKUP(ValgtKommune,OrgEnheder[Kommune],OrgEnheder[Bolig organisation 2024])</f>
        <v>6</v>
      </c>
      <c r="E29" s="67"/>
      <c r="F29" s="71">
        <f>'LBF Temastatistik'!E131</f>
        <v>489</v>
      </c>
      <c r="X29" s="11"/>
      <c r="Y29" t="s">
        <v>351</v>
      </c>
      <c r="Z29" s="60" t="e">
        <f>#REF!-#REF!</f>
        <v>#REF!</v>
      </c>
      <c r="AB29">
        <v>0.66700000000000004</v>
      </c>
      <c r="AC29" t="e">
        <f>AC28</f>
        <v>#REF!</v>
      </c>
      <c r="AF29" s="12"/>
    </row>
    <row r="30" spans="3:35" x14ac:dyDescent="0.25">
      <c r="C30" s="83" t="s">
        <v>440</v>
      </c>
      <c r="D30" s="74">
        <f>_xlfn.XLOOKUP(ValgtKommune,OrgEnheder[Kommune],OrgEnheder[Bolig afdelinger 2024])</f>
        <v>74</v>
      </c>
      <c r="E30" s="68"/>
      <c r="F30" s="72">
        <f>'LBF Temastatistik'!F131</f>
        <v>7137</v>
      </c>
      <c r="X30" s="11"/>
      <c r="Y30" t="s">
        <v>352</v>
      </c>
      <c r="Z30" s="60" t="e">
        <f>#REF!-#REF!</f>
        <v>#REF!</v>
      </c>
      <c r="AB30">
        <v>0.33</v>
      </c>
      <c r="AC30" t="e">
        <f>WordTakstParcel</f>
        <v>#REF!</v>
      </c>
      <c r="AD30" t="s">
        <v>354</v>
      </c>
      <c r="AF30" s="12"/>
    </row>
    <row r="31" spans="3:35" x14ac:dyDescent="0.25">
      <c r="C31" s="82" t="s">
        <v>438</v>
      </c>
      <c r="D31" s="73">
        <f>_xlfn.XLOOKUP(ValgtKommune,OrgEnheder[Kommune],OrgEnheder[Boliger i alt 2024])</f>
        <v>11004</v>
      </c>
      <c r="E31" s="67"/>
      <c r="F31" s="71">
        <f>'LBF Temastatistik'!G131</f>
        <v>596167</v>
      </c>
      <c r="X31" s="11"/>
      <c r="AB31">
        <v>0.75</v>
      </c>
      <c r="AC31" t="e">
        <f>AC30</f>
        <v>#REF!</v>
      </c>
      <c r="AF31" s="12"/>
    </row>
    <row r="32" spans="3:35" x14ac:dyDescent="0.25">
      <c r="X32" s="11"/>
      <c r="Y32" t="s">
        <v>360</v>
      </c>
      <c r="Z32" s="60" t="e">
        <f>"Konto 109 for almene boliger i " &amp;#REF! &amp;", sammenlignet med kommunens takster"</f>
        <v>#REF!</v>
      </c>
      <c r="AB32">
        <v>0.6</v>
      </c>
      <c r="AC32" s="61" t="e">
        <f>#REF!</f>
        <v>#REF!</v>
      </c>
      <c r="AD32" t="s">
        <v>361</v>
      </c>
      <c r="AF32" s="12"/>
    </row>
    <row r="33" spans="3:32" ht="18.75" x14ac:dyDescent="0.3">
      <c r="C33" s="13" t="s">
        <v>526</v>
      </c>
      <c r="X33" s="11"/>
      <c r="AC33" s="61"/>
      <c r="AF33" s="12"/>
    </row>
    <row r="34" spans="3:32" x14ac:dyDescent="0.25">
      <c r="C34" t="s">
        <v>276</v>
      </c>
      <c r="D34" s="59" t="str">
        <f>VLOOKUP(ValgtKommune,'Renovationstakster 2024'!A3:C198,2,FALSE)</f>
        <v>Kommunalt</v>
      </c>
      <c r="X34" s="11"/>
      <c r="Y34" t="s">
        <v>355</v>
      </c>
      <c r="Z34" t="s">
        <v>356</v>
      </c>
      <c r="AA34" t="s">
        <v>359</v>
      </c>
      <c r="AF34" s="12"/>
    </row>
    <row r="35" spans="3:32" x14ac:dyDescent="0.25">
      <c r="C35" t="s">
        <v>277</v>
      </c>
      <c r="D35" s="59" t="str">
        <f>VLOOKUP(ValgtKommune,'Renovationstakster 2024'!A3:C198,3,FALSE)</f>
        <v>Kommunalt</v>
      </c>
      <c r="X35" s="11" t="s">
        <v>357</v>
      </c>
      <c r="Y35" s="61" t="e">
        <f>MIN(#REF!)</f>
        <v>#REF!</v>
      </c>
      <c r="Z35" s="60" t="e">
        <f>MIN(Z28:Z30,AC28:AC32)</f>
        <v>#REF!</v>
      </c>
      <c r="AA35" s="61" t="e">
        <f>MIN(Y35:Z35)</f>
        <v>#REF!</v>
      </c>
      <c r="AF35" s="12"/>
    </row>
    <row r="36" spans="3:32" ht="15.75" thickBot="1" x14ac:dyDescent="0.3">
      <c r="X36" s="26" t="s">
        <v>358</v>
      </c>
      <c r="Y36" s="62" t="e">
        <f>MAX(#REF!)</f>
        <v>#REF!</v>
      </c>
      <c r="Z36" s="63" t="e">
        <f>MAX(Z28:Z30,AC28:AC32)</f>
        <v>#REF!</v>
      </c>
      <c r="AA36" s="62" t="e">
        <f>MAX(Y36:Z36)</f>
        <v>#REF!</v>
      </c>
      <c r="AB36" s="27"/>
      <c r="AC36" s="27"/>
      <c r="AD36" s="27"/>
      <c r="AE36" s="27"/>
      <c r="AF36" s="28"/>
    </row>
    <row r="39" spans="3:32" ht="15.75" thickBot="1" x14ac:dyDescent="0.3">
      <c r="X39" t="s">
        <v>519</v>
      </c>
    </row>
    <row r="40" spans="3:32" x14ac:dyDescent="0.25">
      <c r="X40" s="85" t="str">
        <f ca="1">"Valgt kommune: " &amp; ValgtKommune &amp; CHAR(10) &amp; CHAR(10) &amp; "Omegnskommuner: " &amp; OmegnsKommuner &amp; CHAR(10) &amp; CHAR(10) &amp; "Inbyggertal: " &amp; D12 &amp; " personer" &amp; CHAR(10) &amp; "Areal: " &amp; D8 &amp;" km²"</f>
        <v>Valgt kommune: Gladsaxe
Omegnskommuner: Furesø, Gentofte, Herlev, København, Lyngby-Taarbæk
Inbyggertal: 71046 personer
Areal: 24,9 km²</v>
      </c>
      <c r="Y40" s="86"/>
      <c r="Z40" s="86"/>
      <c r="AA40" s="86"/>
      <c r="AB40" s="86"/>
      <c r="AC40" s="86"/>
      <c r="AD40" s="86"/>
      <c r="AE40" s="86"/>
      <c r="AF40" s="87"/>
    </row>
    <row r="41" spans="3:32" x14ac:dyDescent="0.25">
      <c r="X41" s="88"/>
      <c r="Y41" s="89"/>
      <c r="Z41" s="89"/>
      <c r="AA41" s="89"/>
      <c r="AB41" s="89"/>
      <c r="AC41" s="89"/>
      <c r="AD41" s="89"/>
      <c r="AE41" s="89"/>
      <c r="AF41" s="90"/>
    </row>
    <row r="42" spans="3:32" x14ac:dyDescent="0.25">
      <c r="X42" s="88"/>
      <c r="Y42" s="89"/>
      <c r="Z42" s="89"/>
      <c r="AA42" s="89"/>
      <c r="AB42" s="89"/>
      <c r="AC42" s="89"/>
      <c r="AD42" s="89"/>
      <c r="AE42" s="89"/>
      <c r="AF42" s="90"/>
    </row>
    <row r="43" spans="3:32" ht="15.75" thickBot="1" x14ac:dyDescent="0.3">
      <c r="X43" s="91"/>
      <c r="Y43" s="92"/>
      <c r="Z43" s="92"/>
      <c r="AA43" s="92"/>
      <c r="AB43" s="92"/>
      <c r="AC43" s="92"/>
      <c r="AD43" s="92"/>
      <c r="AE43" s="92"/>
      <c r="AF43" s="93"/>
    </row>
    <row r="45" spans="3:32" ht="15.75" thickBot="1" x14ac:dyDescent="0.3">
      <c r="X45" t="s">
        <v>521</v>
      </c>
    </row>
    <row r="46" spans="3:32" ht="15.75" thickBot="1" x14ac:dyDescent="0.3">
      <c r="X46" s="75" t="str">
        <f>IF(ISERROR(IngenGyldigAfdelingValgt),"Der er ikke valgt nogen gyldig afdeling. Vælg en afdeling for at få vist grafen","")</f>
        <v>Der er ikke valgt nogen gyldig afdeling. Vælg en afdeling for at få vist grafen</v>
      </c>
      <c r="Y46" s="76"/>
      <c r="Z46" s="76"/>
      <c r="AA46" s="76"/>
      <c r="AB46" s="76"/>
      <c r="AC46" s="76"/>
      <c r="AD46" s="76"/>
      <c r="AE46" s="76"/>
      <c r="AF46" s="77"/>
    </row>
    <row r="48" spans="3:32" x14ac:dyDescent="0.25">
      <c r="X48" s="4" t="s">
        <v>347</v>
      </c>
      <c r="Y48" s="4" t="s">
        <v>337</v>
      </c>
      <c r="Z48" s="4" t="s">
        <v>275</v>
      </c>
      <c r="AA48" s="4" t="s">
        <v>348</v>
      </c>
      <c r="AB48" s="4" t="s">
        <v>349</v>
      </c>
      <c r="AC48" s="4" t="s">
        <v>350</v>
      </c>
    </row>
    <row r="49" spans="4:24" x14ac:dyDescent="0.25">
      <c r="X49" t="e" cm="1">
        <f t="array" ref="X49">_xlfn._xlws.FILTER(
  IF(ValgtBoligselskab="Intet valgt",
     _xlfn._xlws.FILTER(#REF!,#REF!=ValgtKommune&amp;" Kommune"),
     _xlfn._xlws.FILTER(#REF!,(#REF!=ValgtKommune&amp;" Kommune")*(#REF!=ValgtBoligselskab))
  ),
{0,0,1,1,0,0,1,1,1,1,0})</f>
        <v>#REF!</v>
      </c>
    </row>
    <row r="58" spans="4:24" x14ac:dyDescent="0.25">
      <c r="D58" s="60"/>
    </row>
    <row r="67" spans="3:7" ht="15.75" thickBot="1" x14ac:dyDescent="0.3"/>
    <row r="68" spans="3:7" x14ac:dyDescent="0.25">
      <c r="C68" s="8"/>
      <c r="D68" s="9"/>
      <c r="E68" s="9"/>
      <c r="F68" s="9"/>
      <c r="G68" s="10"/>
    </row>
    <row r="69" spans="3:7" x14ac:dyDescent="0.25">
      <c r="C69" s="11"/>
      <c r="G69" s="12"/>
    </row>
    <row r="70" spans="3:7" x14ac:dyDescent="0.25">
      <c r="C70" s="11"/>
      <c r="F70" s="78" t="s">
        <v>11</v>
      </c>
      <c r="G70" s="12"/>
    </row>
    <row r="71" spans="3:7" x14ac:dyDescent="0.25">
      <c r="C71" s="11"/>
      <c r="F71" s="79" t="s">
        <v>13</v>
      </c>
      <c r="G71" s="12"/>
    </row>
    <row r="72" spans="3:7" x14ac:dyDescent="0.25">
      <c r="C72" s="11"/>
      <c r="F72" s="80" t="s">
        <v>12</v>
      </c>
      <c r="G72" s="12"/>
    </row>
    <row r="73" spans="3:7" x14ac:dyDescent="0.25">
      <c r="C73" s="11"/>
      <c r="G73" s="12"/>
    </row>
    <row r="74" spans="3:7" x14ac:dyDescent="0.25">
      <c r="C74" s="11"/>
      <c r="G74" s="12"/>
    </row>
    <row r="75" spans="3:7" x14ac:dyDescent="0.25">
      <c r="C75" s="11"/>
      <c r="G75" s="12"/>
    </row>
    <row r="76" spans="3:7" x14ac:dyDescent="0.25">
      <c r="C76" s="11"/>
      <c r="G76" s="12"/>
    </row>
    <row r="77" spans="3:7" x14ac:dyDescent="0.25">
      <c r="C77" s="11"/>
      <c r="G77" s="12"/>
    </row>
    <row r="78" spans="3:7" x14ac:dyDescent="0.25">
      <c r="C78" s="11"/>
      <c r="G78" s="12"/>
    </row>
    <row r="79" spans="3:7" ht="15.75" thickBot="1" x14ac:dyDescent="0.3">
      <c r="C79" s="26"/>
      <c r="D79" s="27"/>
      <c r="E79" s="27"/>
      <c r="F79" s="27"/>
      <c r="G79" s="28"/>
    </row>
    <row r="80" spans="3:7" x14ac:dyDescent="0.25">
      <c r="D80" s="48"/>
    </row>
    <row r="81" spans="4:4" x14ac:dyDescent="0.25">
      <c r="D81" s="48"/>
    </row>
  </sheetData>
  <mergeCells count="2">
    <mergeCell ref="D3:E3"/>
    <mergeCell ref="X40:AF43"/>
  </mergeCells>
  <dataValidations count="1">
    <dataValidation type="list" allowBlank="1" showInputMessage="1" showErrorMessage="1" sqref="D3" xr:uid="{94D8359B-8BCE-4007-944C-2776DE6F4D7E}">
      <formula1>INDIRECT("Kommuner[Navn]")</formula1>
    </dataValidation>
  </dataValidations>
  <hyperlinks>
    <hyperlink ref="H3" location="'Data til affaldsbrev'!A7" display="Stamdata" xr:uid="{2ADF6382-5341-4F7B-809B-9CE1D865951B}"/>
    <hyperlink ref="H4" location="'Data til affaldsbrev'!A44:A67" display="Danmarkskort" xr:uid="{273D9273-EC16-458A-A898-DFE8EF7390AB}"/>
    <hyperlink ref="H5" location="'Data til affaldsbrev'!A87:A109" display="Udgifter til renovation" xr:uid="{F545570C-46A9-472B-8470-0A3B58A8D124}"/>
  </hyperlinks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60505-35AB-4AA1-AC80-7C814974A2AC}">
  <sheetPr codeName="Sheet2">
    <tabColor rgb="FFFF0000"/>
  </sheetPr>
  <dimension ref="B1:S100"/>
  <sheetViews>
    <sheetView topLeftCell="J1" workbookViewId="0">
      <selection activeCell="M32" sqref="M32"/>
    </sheetView>
  </sheetViews>
  <sheetFormatPr defaultRowHeight="15" x14ac:dyDescent="0.25"/>
  <cols>
    <col min="2" max="2" width="17.85546875" customWidth="1"/>
    <col min="3" max="3" width="19" customWidth="1"/>
    <col min="6" max="6" width="37.42578125" customWidth="1"/>
    <col min="11" max="11" width="34.140625" style="46" customWidth="1"/>
    <col min="13" max="13" width="36.7109375" style="46" customWidth="1"/>
    <col min="15" max="15" width="23.28515625" customWidth="1"/>
    <col min="18" max="18" width="16.5703125" bestFit="1" customWidth="1"/>
    <col min="19" max="19" width="58.140625" customWidth="1"/>
    <col min="21" max="21" width="14.5703125" customWidth="1"/>
  </cols>
  <sheetData>
    <row r="1" spans="2:19" x14ac:dyDescent="0.25">
      <c r="K1"/>
      <c r="M1"/>
    </row>
    <row r="2" spans="2:19" x14ac:dyDescent="0.25">
      <c r="B2" t="s">
        <v>17</v>
      </c>
      <c r="C2" t="s">
        <v>18</v>
      </c>
      <c r="D2" t="s">
        <v>19</v>
      </c>
      <c r="K2" s="4" t="s">
        <v>339</v>
      </c>
      <c r="M2" s="4" t="s">
        <v>342</v>
      </c>
      <c r="O2" t="s">
        <v>343</v>
      </c>
      <c r="R2" s="4" t="s">
        <v>275</v>
      </c>
      <c r="S2" s="4" t="s">
        <v>444</v>
      </c>
    </row>
    <row r="3" spans="2:19" x14ac:dyDescent="0.25">
      <c r="B3" s="2" t="s">
        <v>20</v>
      </c>
      <c r="C3" s="6" t="str">
        <f>Kommuner[[#This Row],[Navn]]</f>
        <v>Albertslund</v>
      </c>
      <c r="D3" s="6" t="str">
        <f ca="1">IF(Kommuner[[#This Row],[Navn]]=ValgtKommune,1,IF(ISNUMBER(FIND(Kommuner[[#This Row],[Navn]], $O$16)),2,""))</f>
        <v/>
      </c>
      <c r="K3" s="47" t="str">
        <f>ValgtKommune</f>
        <v>Gladsaxe</v>
      </c>
      <c r="M3" s="47">
        <f>ValgtBoligselskab</f>
        <v>0</v>
      </c>
      <c r="O3" cm="1">
        <f t="array" ref="O3">ValgtAfdeling</f>
        <v>0</v>
      </c>
      <c r="R3" s="64" t="s">
        <v>20</v>
      </c>
      <c r="S3" t="s">
        <v>416</v>
      </c>
    </row>
    <row r="4" spans="2:19" x14ac:dyDescent="0.25">
      <c r="B4" s="1" t="s">
        <v>21</v>
      </c>
      <c r="C4" s="2" t="str">
        <f>Kommuner[[#This Row],[Navn]]</f>
        <v>Allerød</v>
      </c>
      <c r="D4" s="2" t="str">
        <f ca="1">IF(Kommuner[[#This Row],[Navn]]=ValgtKommune,1,IF(ISNUMBER(FIND(Kommuner[[#This Row],[Navn]], $O$16)),2,""))</f>
        <v/>
      </c>
      <c r="K4"/>
      <c r="M4"/>
      <c r="R4" s="1" t="s">
        <v>21</v>
      </c>
      <c r="S4" t="s">
        <v>417</v>
      </c>
    </row>
    <row r="5" spans="2:19" x14ac:dyDescent="0.25">
      <c r="B5" s="2" t="s">
        <v>22</v>
      </c>
      <c r="C5" s="2" t="str">
        <f>Kommuner[[#This Row],[Navn]]</f>
        <v>Assens</v>
      </c>
      <c r="D5" s="2" t="str">
        <f ca="1">IF(Kommuner[[#This Row],[Navn]]=ValgtKommune,1,IF(ISNUMBER(FIND(Kommuner[[#This Row],[Navn]], $O$16)),2,""))</f>
        <v/>
      </c>
      <c r="K5" s="4" t="s">
        <v>340</v>
      </c>
      <c r="M5" s="4" t="s">
        <v>341</v>
      </c>
      <c r="R5" s="64" t="s">
        <v>22</v>
      </c>
      <c r="S5" t="s">
        <v>367</v>
      </c>
    </row>
    <row r="6" spans="2:19" x14ac:dyDescent="0.25">
      <c r="B6" s="1" t="s">
        <v>23</v>
      </c>
      <c r="C6" s="2" t="str">
        <f>Kommuner[[#This Row],[Navn]]</f>
        <v>Ballerup</v>
      </c>
      <c r="D6" s="2" t="str">
        <f ca="1">IF(Kommuner[[#This Row],[Navn]]=ValgtKommune,1,IF(ISNUMBER(FIND(Kommuner[[#This Row],[Navn]], $O$16)),2,""))</f>
        <v/>
      </c>
      <c r="K6" s="46" t="e" cm="1">
        <f t="array" ref="K6">_xlfn.VSTACK("Intet valgt",_xlfn._xlws.SORT(_xlfn.UNIQUE(_xlfn._xlws.FILTER(_xlfn._xlws.FILTER(#REF!,#REF!=ValgtKommune&amp;" Kommune"),{0,0,1,0,0,0,0,0,0,0,0}))))</f>
        <v>#REF!</v>
      </c>
      <c r="M6" s="46" t="e" cm="1">
        <f t="array" ref="M6">_xlfn.VSTACK("Ingen valgt",_xlfn._xlws.SORT(_xlfn.UNIQUE(_xlfn._xlws.FILTER(_xlfn._xlws.FILTER(#REF!,(#REF!=K3&amp;" Kommune")*(#REF!=ValgtBoligselskab)),{0,0,0,1,0,0,0,0,0,0,0}))))</f>
        <v>#REF!</v>
      </c>
      <c r="O6" t="e">
        <f>MATCH(ValgtAfdeling,MuligeAfdelinger,0)</f>
        <v>#N/A</v>
      </c>
      <c r="R6" s="1" t="s">
        <v>23</v>
      </c>
      <c r="S6" t="s">
        <v>441</v>
      </c>
    </row>
    <row r="7" spans="2:19" x14ac:dyDescent="0.25">
      <c r="B7" s="2" t="s">
        <v>24</v>
      </c>
      <c r="C7" s="2" t="str">
        <f>Kommuner[[#This Row],[Navn]]</f>
        <v>Billund</v>
      </c>
      <c r="D7" s="2" t="str">
        <f ca="1">IF(Kommuner[[#This Row],[Navn]]=ValgtKommune,1,IF(ISNUMBER(FIND(Kommuner[[#This Row],[Navn]], $O$16)),2,""))</f>
        <v/>
      </c>
      <c r="R7" s="64" t="s">
        <v>24</v>
      </c>
      <c r="S7" t="s">
        <v>442</v>
      </c>
    </row>
    <row r="8" spans="2:19" x14ac:dyDescent="0.25">
      <c r="B8" s="1" t="s">
        <v>25</v>
      </c>
      <c r="C8" s="2" t="str">
        <f>Kommuner[[#This Row],[Navn]]</f>
        <v>Bornholm</v>
      </c>
      <c r="D8" s="2" t="str">
        <f ca="1">IF(Kommuner[[#This Row],[Navn]]=ValgtKommune,1,IF(ISNUMBER(FIND(Kommuner[[#This Row],[Navn]], $O$16)),2,""))</f>
        <v/>
      </c>
      <c r="R8" s="1" t="s">
        <v>25</v>
      </c>
    </row>
    <row r="9" spans="2:19" x14ac:dyDescent="0.25">
      <c r="B9" s="2" t="s">
        <v>26</v>
      </c>
      <c r="C9" s="2" t="str">
        <f>Kommuner[[#This Row],[Navn]]</f>
        <v>Brøndby</v>
      </c>
      <c r="D9" s="2" t="str">
        <f ca="1">IF(Kommuner[[#This Row],[Navn]]=ValgtKommune,1,IF(ISNUMBER(FIND(Kommuner[[#This Row],[Navn]], $O$16)),2,""))</f>
        <v/>
      </c>
      <c r="R9" s="64" t="s">
        <v>26</v>
      </c>
      <c r="S9" t="s">
        <v>368</v>
      </c>
    </row>
    <row r="10" spans="2:19" x14ac:dyDescent="0.25">
      <c r="B10" s="1" t="s">
        <v>27</v>
      </c>
      <c r="C10" s="2" t="str">
        <f>Kommuner[[#This Row],[Navn]]</f>
        <v>Brønderslev</v>
      </c>
      <c r="D10" s="2" t="str">
        <f ca="1">IF(Kommuner[[#This Row],[Navn]]=ValgtKommune,1,IF(ISNUMBER(FIND(Kommuner[[#This Row],[Navn]], $O$16)),2,""))</f>
        <v/>
      </c>
      <c r="R10" s="1" t="s">
        <v>27</v>
      </c>
      <c r="S10" t="s">
        <v>443</v>
      </c>
    </row>
    <row r="11" spans="2:19" x14ac:dyDescent="0.25">
      <c r="B11" s="1" t="s">
        <v>28</v>
      </c>
      <c r="C11" s="2" t="str">
        <f>Kommuner[[#This Row],[Navn]]</f>
        <v>Dragør</v>
      </c>
      <c r="D11" s="2" t="str">
        <f ca="1">IF(Kommuner[[#This Row],[Navn]]=ValgtKommune,1,IF(ISNUMBER(FIND(Kommuner[[#This Row],[Navn]], $O$16)),2,""))</f>
        <v/>
      </c>
      <c r="R11" s="1" t="s">
        <v>28</v>
      </c>
      <c r="S11" t="s">
        <v>445</v>
      </c>
    </row>
    <row r="12" spans="2:19" x14ac:dyDescent="0.25">
      <c r="B12" s="2" t="s">
        <v>29</v>
      </c>
      <c r="C12" s="2" t="str">
        <f>Kommuner[[#This Row],[Navn]]</f>
        <v>Egedal</v>
      </c>
      <c r="D12" s="2" t="str">
        <f ca="1">IF(Kommuner[[#This Row],[Navn]]=ValgtKommune,1,IF(ISNUMBER(FIND(Kommuner[[#This Row],[Navn]], $O$16)),2,""))</f>
        <v/>
      </c>
      <c r="O12" t="s">
        <v>365</v>
      </c>
      <c r="R12" s="2" t="s">
        <v>29</v>
      </c>
      <c r="S12" t="s">
        <v>446</v>
      </c>
    </row>
    <row r="13" spans="2:19" x14ac:dyDescent="0.25">
      <c r="B13" s="1" t="s">
        <v>30</v>
      </c>
      <c r="C13" s="2" t="str">
        <f>Kommuner[[#This Row],[Navn]]</f>
        <v>Esbjerg</v>
      </c>
      <c r="D13" s="2" t="str">
        <f ca="1">IF(Kommuner[[#This Row],[Navn]]=ValgtKommune,1,IF(ISNUMBER(FIND(Kommuner[[#This Row],[Navn]], $O$16)),2,""))</f>
        <v/>
      </c>
      <c r="O13" t="str">
        <f>K3</f>
        <v>Gladsaxe</v>
      </c>
      <c r="R13" s="1" t="s">
        <v>30</v>
      </c>
      <c r="S13" t="s">
        <v>447</v>
      </c>
    </row>
    <row r="14" spans="2:19" x14ac:dyDescent="0.25">
      <c r="B14" s="1" t="s">
        <v>31</v>
      </c>
      <c r="C14" s="2" t="str">
        <f>Kommuner[[#This Row],[Navn]]</f>
        <v>Fanø</v>
      </c>
      <c r="D14" s="2" t="str">
        <f ca="1">IF(Kommuner[[#This Row],[Navn]]=ValgtKommune,1,IF(ISNUMBER(FIND(Kommuner[[#This Row],[Navn]], $O$16)),2,""))</f>
        <v/>
      </c>
      <c r="R14" s="1" t="s">
        <v>31</v>
      </c>
      <c r="S14" t="s">
        <v>448</v>
      </c>
    </row>
    <row r="15" spans="2:19" x14ac:dyDescent="0.25">
      <c r="B15" s="2" t="s">
        <v>32</v>
      </c>
      <c r="C15" s="2" t="str">
        <f>Kommuner[[#This Row],[Navn]]</f>
        <v>Favrskov</v>
      </c>
      <c r="D15" s="2" t="str">
        <f ca="1">IF(Kommuner[[#This Row],[Navn]]=ValgtKommune,1,IF(ISNUMBER(FIND(Kommuner[[#This Row],[Navn]], $O$16)),2,""))</f>
        <v/>
      </c>
      <c r="O15" t="s">
        <v>512</v>
      </c>
      <c r="R15" s="64" t="s">
        <v>32</v>
      </c>
      <c r="S15" t="s">
        <v>449</v>
      </c>
    </row>
    <row r="16" spans="2:19" x14ac:dyDescent="0.25">
      <c r="B16" s="1" t="s">
        <v>33</v>
      </c>
      <c r="C16" s="2" t="s">
        <v>34</v>
      </c>
      <c r="D16" s="2" t="str">
        <f ca="1">IF(Kommuner[[#This Row],[Navn]]=ValgtKommune,1,IF(ISNUMBER(FIND(Kommuner[[#This Row],[Navn]], $O$16)),2,""))</f>
        <v/>
      </c>
      <c r="O16" t="str">
        <f ca="1">OFFSET(S2,MATCH(ValgtKommune,NaboKommuner[Kommune],0),0,1,1)</f>
        <v>Furesø, Gentofte, Herlev, Lyngby-Taarbæk, København</v>
      </c>
      <c r="R16" s="1" t="s">
        <v>33</v>
      </c>
      <c r="S16" t="s">
        <v>450</v>
      </c>
    </row>
    <row r="17" spans="2:19" x14ac:dyDescent="0.25">
      <c r="B17" s="2" t="s">
        <v>35</v>
      </c>
      <c r="C17" s="2" t="str">
        <f>Kommuner[[#This Row],[Navn]]</f>
        <v>Fredensborg</v>
      </c>
      <c r="D17" s="2" t="str">
        <f ca="1">IF(Kommuner[[#This Row],[Navn]]=ValgtKommune,1,IF(ISNUMBER(FIND(Kommuner[[#This Row],[Navn]], $O$16)),2,""))</f>
        <v/>
      </c>
      <c r="R17" s="64" t="s">
        <v>35</v>
      </c>
      <c r="S17" t="s">
        <v>369</v>
      </c>
    </row>
    <row r="18" spans="2:19" x14ac:dyDescent="0.25">
      <c r="B18" s="1" t="s">
        <v>36</v>
      </c>
      <c r="C18" s="2" t="str">
        <f>Kommuner[[#This Row],[Navn]]</f>
        <v>Fredericia</v>
      </c>
      <c r="D18" s="2" t="str">
        <f ca="1">IF(Kommuner[[#This Row],[Navn]]=ValgtKommune,1,IF(ISNUMBER(FIND(Kommuner[[#This Row],[Navn]], $O$16)),2,""))</f>
        <v/>
      </c>
      <c r="O18" s="4" t="s">
        <v>520</v>
      </c>
      <c r="R18" s="1" t="s">
        <v>36</v>
      </c>
      <c r="S18" t="s">
        <v>451</v>
      </c>
    </row>
    <row r="19" spans="2:19" x14ac:dyDescent="0.25">
      <c r="B19" s="2" t="s">
        <v>37</v>
      </c>
      <c r="C19" s="2" t="str">
        <f>Kommuner[[#This Row],[Navn]]</f>
        <v>Frederiksberg</v>
      </c>
      <c r="D19" s="2" t="str">
        <f ca="1">IF(Kommuner[[#This Row],[Navn]]=ValgtKommune,1,IF(ISNUMBER(FIND(Kommuner[[#This Row],[Navn]], $O$16)),2,""))</f>
        <v/>
      </c>
      <c r="O19" t="str">
        <f ca="1">_xlfn.TEXTJOIN(", ",,_xlfn._xlws.SORT(TRANSPOSE(_xlfn.TEXTSPLIT(SUBSTITUTE(Lister!$O$16," ",""),","))))</f>
        <v>Furesø, Gentofte, Herlev, København, Lyngby-Taarbæk</v>
      </c>
      <c r="R19" s="64" t="s">
        <v>37</v>
      </c>
      <c r="S19" t="s">
        <v>366</v>
      </c>
    </row>
    <row r="20" spans="2:19" x14ac:dyDescent="0.25">
      <c r="B20" s="1" t="s">
        <v>38</v>
      </c>
      <c r="C20" s="2" t="str">
        <f>Kommuner[[#This Row],[Navn]]</f>
        <v>Frederikshavn</v>
      </c>
      <c r="D20" s="2" t="str">
        <f ca="1">IF(Kommuner[[#This Row],[Navn]]=ValgtKommune,1,IF(ISNUMBER(FIND(Kommuner[[#This Row],[Navn]], $O$16)),2,""))</f>
        <v/>
      </c>
      <c r="R20" s="1" t="s">
        <v>38</v>
      </c>
      <c r="S20" t="s">
        <v>452</v>
      </c>
    </row>
    <row r="21" spans="2:19" x14ac:dyDescent="0.25">
      <c r="B21" s="2" t="s">
        <v>39</v>
      </c>
      <c r="C21" s="2" t="str">
        <f>Kommuner[[#This Row],[Navn]]</f>
        <v>Frederikssund</v>
      </c>
      <c r="D21" s="2" t="str">
        <f ca="1">IF(Kommuner[[#This Row],[Navn]]=ValgtKommune,1,IF(ISNUMBER(FIND(Kommuner[[#This Row],[Navn]], $O$16)),2,""))</f>
        <v/>
      </c>
      <c r="O21" s="4" t="s">
        <v>513</v>
      </c>
      <c r="R21" s="64" t="s">
        <v>39</v>
      </c>
      <c r="S21" t="s">
        <v>370</v>
      </c>
    </row>
    <row r="22" spans="2:19" x14ac:dyDescent="0.25">
      <c r="B22" s="1" t="s">
        <v>40</v>
      </c>
      <c r="C22" s="2" t="str">
        <f>Kommuner[[#This Row],[Navn]]</f>
        <v>Furesø</v>
      </c>
      <c r="D22" s="2">
        <f ca="1">IF(Kommuner[[#This Row],[Navn]]=ValgtKommune,1,IF(ISNUMBER(FIND(Kommuner[[#This Row],[Navn]], $O$16)),2,""))</f>
        <v>2</v>
      </c>
      <c r="O22" s="4" t="s">
        <v>414</v>
      </c>
      <c r="R22" s="1" t="s">
        <v>40</v>
      </c>
      <c r="S22" t="s">
        <v>453</v>
      </c>
    </row>
    <row r="23" spans="2:19" x14ac:dyDescent="0.25">
      <c r="B23" s="2" t="s">
        <v>41</v>
      </c>
      <c r="C23" s="2" t="str">
        <f>Kommuner[[#This Row],[Navn]]</f>
        <v>Faaborg-Midtfyn</v>
      </c>
      <c r="D23" s="2" t="str">
        <f ca="1">IF(Kommuner[[#This Row],[Navn]]=ValgtKommune,1,IF(ISNUMBER(FIND(Kommuner[[#This Row],[Navn]], $O$16)),2,""))</f>
        <v/>
      </c>
      <c r="O23" t="str" cm="1">
        <f t="array" aca="1" ref="O23:O27" ca="1">TRANSPOSE(_xlfn.TEXTSPLIT(SUBSTITUTE(Lister!$O$16," ",""),","))</f>
        <v>Furesø</v>
      </c>
      <c r="R23" s="64" t="s">
        <v>41</v>
      </c>
      <c r="S23" t="s">
        <v>371</v>
      </c>
    </row>
    <row r="24" spans="2:19" x14ac:dyDescent="0.25">
      <c r="B24" s="2" t="s">
        <v>42</v>
      </c>
      <c r="C24" s="2" t="str">
        <f>Kommuner[[#This Row],[Navn]]</f>
        <v>Gentofte</v>
      </c>
      <c r="D24" s="2">
        <f ca="1">IF(Kommuner[[#This Row],[Navn]]=ValgtKommune,1,IF(ISNUMBER(FIND(Kommuner[[#This Row],[Navn]], $O$16)),2,""))</f>
        <v>2</v>
      </c>
      <c r="O24" t="str">
        <f ca="1"/>
        <v>Gentofte</v>
      </c>
      <c r="R24" s="2" t="s">
        <v>42</v>
      </c>
      <c r="S24" t="s">
        <v>454</v>
      </c>
    </row>
    <row r="25" spans="2:19" x14ac:dyDescent="0.25">
      <c r="B25" s="1" t="s">
        <v>43</v>
      </c>
      <c r="C25" s="2" t="str">
        <f>Kommuner[[#This Row],[Navn]]</f>
        <v>Gladsaxe</v>
      </c>
      <c r="D25" s="2">
        <f>IF(Kommuner[[#This Row],[Navn]]=ValgtKommune,1,IF(ISNUMBER(FIND(Kommuner[[#This Row],[Navn]], $O$16)),2,""))</f>
        <v>1</v>
      </c>
      <c r="O25" t="str">
        <f ca="1"/>
        <v>Herlev</v>
      </c>
      <c r="R25" s="1" t="s">
        <v>43</v>
      </c>
      <c r="S25" t="s">
        <v>455</v>
      </c>
    </row>
    <row r="26" spans="2:19" x14ac:dyDescent="0.25">
      <c r="B26" s="2" t="s">
        <v>44</v>
      </c>
      <c r="C26" s="2" t="str">
        <f>Kommuner[[#This Row],[Navn]]</f>
        <v>Glostrup</v>
      </c>
      <c r="D26" s="2" t="str">
        <f ca="1">IF(Kommuner[[#This Row],[Navn]]=ValgtKommune,1,IF(ISNUMBER(FIND(Kommuner[[#This Row],[Navn]], $O$16)),2,""))</f>
        <v/>
      </c>
      <c r="O26" t="str">
        <f ca="1"/>
        <v>Lyngby-Taarbæk</v>
      </c>
      <c r="R26" s="2" t="s">
        <v>44</v>
      </c>
      <c r="S26" t="s">
        <v>456</v>
      </c>
    </row>
    <row r="27" spans="2:19" x14ac:dyDescent="0.25">
      <c r="B27" s="1" t="s">
        <v>45</v>
      </c>
      <c r="C27" s="2" t="str">
        <f>Kommuner[[#This Row],[Navn]]</f>
        <v>Greve</v>
      </c>
      <c r="D27" s="2" t="str">
        <f ca="1">IF(Kommuner[[#This Row],[Navn]]=ValgtKommune,1,IF(ISNUMBER(FIND(Kommuner[[#This Row],[Navn]], $O$16)),2,""))</f>
        <v/>
      </c>
      <c r="O27" t="str">
        <f ca="1"/>
        <v>København</v>
      </c>
      <c r="R27" s="1" t="s">
        <v>45</v>
      </c>
      <c r="S27" t="s">
        <v>457</v>
      </c>
    </row>
    <row r="28" spans="2:19" x14ac:dyDescent="0.25">
      <c r="B28" s="2" t="s">
        <v>46</v>
      </c>
      <c r="C28" s="2" t="str">
        <f>Kommuner[[#This Row],[Navn]]</f>
        <v>Gribskov</v>
      </c>
      <c r="D28" s="2" t="str">
        <f ca="1">IF(Kommuner[[#This Row],[Navn]]=ValgtKommune,1,IF(ISNUMBER(FIND(Kommuner[[#This Row],[Navn]], $O$16)),2,""))</f>
        <v/>
      </c>
      <c r="R28" s="2" t="s">
        <v>46</v>
      </c>
      <c r="S28" t="s">
        <v>372</v>
      </c>
    </row>
    <row r="29" spans="2:19" x14ac:dyDescent="0.25">
      <c r="B29" s="1" t="s">
        <v>47</v>
      </c>
      <c r="C29" s="2" t="str">
        <f>Kommuner[[#This Row],[Navn]]</f>
        <v>Guldborgsund</v>
      </c>
      <c r="D29" s="2" t="str">
        <f ca="1">IF(Kommuner[[#This Row],[Navn]]=ValgtKommune,1,IF(ISNUMBER(FIND(Kommuner[[#This Row],[Navn]], $O$16)),2,""))</f>
        <v/>
      </c>
      <c r="R29" s="1" t="s">
        <v>47</v>
      </c>
      <c r="S29" t="s">
        <v>373</v>
      </c>
    </row>
    <row r="30" spans="2:19" x14ac:dyDescent="0.25">
      <c r="B30" s="2" t="s">
        <v>1</v>
      </c>
      <c r="C30" s="2" t="str">
        <f>Kommuner[[#This Row],[Navn]]</f>
        <v>Haderslev</v>
      </c>
      <c r="D30" s="2" t="str">
        <f ca="1">IF(Kommuner[[#This Row],[Navn]]=ValgtKommune,1,IF(ISNUMBER(FIND(Kommuner[[#This Row],[Navn]], $O$16)),2,""))</f>
        <v/>
      </c>
      <c r="R30" s="2" t="s">
        <v>1</v>
      </c>
      <c r="S30" t="s">
        <v>458</v>
      </c>
    </row>
    <row r="31" spans="2:19" x14ac:dyDescent="0.25">
      <c r="B31" s="1" t="s">
        <v>48</v>
      </c>
      <c r="C31" s="2" t="s">
        <v>49</v>
      </c>
      <c r="D31" s="2" t="str">
        <f ca="1">IF(Kommuner[[#This Row],[Navn]]=ValgtKommune,1,IF(ISNUMBER(FIND(Kommuner[[#This Row],[Navn]], $O$16)),2,""))</f>
        <v/>
      </c>
      <c r="R31" s="1" t="s">
        <v>48</v>
      </c>
      <c r="S31" t="s">
        <v>459</v>
      </c>
    </row>
    <row r="32" spans="2:19" x14ac:dyDescent="0.25">
      <c r="B32" s="2" t="s">
        <v>50</v>
      </c>
      <c r="C32" s="2" t="str">
        <f>Kommuner[[#This Row],[Navn]]</f>
        <v>Hedensted</v>
      </c>
      <c r="D32" s="2" t="str">
        <f ca="1">IF(Kommuner[[#This Row],[Navn]]=ValgtKommune,1,IF(ISNUMBER(FIND(Kommuner[[#This Row],[Navn]], $O$16)),2,""))</f>
        <v/>
      </c>
      <c r="R32" s="2" t="s">
        <v>50</v>
      </c>
      <c r="S32" t="s">
        <v>460</v>
      </c>
    </row>
    <row r="33" spans="2:19" x14ac:dyDescent="0.25">
      <c r="B33" s="2" t="s">
        <v>51</v>
      </c>
      <c r="C33" s="2" t="str">
        <f>Kommuner[[#This Row],[Navn]]</f>
        <v>Helsingør</v>
      </c>
      <c r="D33" s="2" t="str">
        <f ca="1">IF(Kommuner[[#This Row],[Navn]]=ValgtKommune,1,IF(ISNUMBER(FIND(Kommuner[[#This Row],[Navn]], $O$16)),2,""))</f>
        <v/>
      </c>
      <c r="R33" s="64" t="s">
        <v>51</v>
      </c>
      <c r="S33" t="s">
        <v>461</v>
      </c>
    </row>
    <row r="34" spans="2:19" x14ac:dyDescent="0.25">
      <c r="B34" s="1" t="s">
        <v>52</v>
      </c>
      <c r="C34" s="2" t="str">
        <f>Kommuner[[#This Row],[Navn]]</f>
        <v>Herlev</v>
      </c>
      <c r="D34" s="2">
        <f ca="1">IF(Kommuner[[#This Row],[Navn]]=ValgtKommune,1,IF(ISNUMBER(FIND(Kommuner[[#This Row],[Navn]], $O$16)),2,""))</f>
        <v>2</v>
      </c>
      <c r="R34" s="1" t="s">
        <v>52</v>
      </c>
      <c r="S34" t="s">
        <v>462</v>
      </c>
    </row>
    <row r="35" spans="2:19" x14ac:dyDescent="0.25">
      <c r="B35" s="2" t="s">
        <v>53</v>
      </c>
      <c r="C35" s="2" t="str">
        <f>Kommuner[[#This Row],[Navn]]</f>
        <v>Herning</v>
      </c>
      <c r="D35" s="2" t="str">
        <f ca="1">IF(Kommuner[[#This Row],[Navn]]=ValgtKommune,1,IF(ISNUMBER(FIND(Kommuner[[#This Row],[Navn]], $O$16)),2,""))</f>
        <v/>
      </c>
      <c r="R35" s="64" t="s">
        <v>53</v>
      </c>
      <c r="S35" t="s">
        <v>463</v>
      </c>
    </row>
    <row r="36" spans="2:19" x14ac:dyDescent="0.25">
      <c r="B36" s="1" t="s">
        <v>54</v>
      </c>
      <c r="C36" s="2" t="str">
        <f>Kommuner[[#This Row],[Navn]]</f>
        <v>Hillerød</v>
      </c>
      <c r="D36" s="2" t="str">
        <f ca="1">IF(Kommuner[[#This Row],[Navn]]=ValgtKommune,1,IF(ISNUMBER(FIND(Kommuner[[#This Row],[Navn]], $O$16)),2,""))</f>
        <v/>
      </c>
      <c r="R36" s="1" t="s">
        <v>54</v>
      </c>
      <c r="S36" t="s">
        <v>374</v>
      </c>
    </row>
    <row r="37" spans="2:19" x14ac:dyDescent="0.25">
      <c r="B37" s="2" t="s">
        <v>55</v>
      </c>
      <c r="C37" s="2" t="str">
        <f>Kommuner[[#This Row],[Navn]]</f>
        <v>Hjørring</v>
      </c>
      <c r="D37" s="2" t="str">
        <f ca="1">IF(Kommuner[[#This Row],[Navn]]=ValgtKommune,1,IF(ISNUMBER(FIND(Kommuner[[#This Row],[Navn]], $O$16)),2,""))</f>
        <v/>
      </c>
      <c r="R37" s="64" t="s">
        <v>55</v>
      </c>
      <c r="S37" t="s">
        <v>464</v>
      </c>
    </row>
    <row r="38" spans="2:19" x14ac:dyDescent="0.25">
      <c r="B38" s="1" t="s">
        <v>56</v>
      </c>
      <c r="C38" s="2" t="str">
        <f>Kommuner[[#This Row],[Navn]]</f>
        <v>Holbæk</v>
      </c>
      <c r="D38" s="2" t="str">
        <f ca="1">IF(Kommuner[[#This Row],[Navn]]=ValgtKommune,1,IF(ISNUMBER(FIND(Kommuner[[#This Row],[Navn]], $O$16)),2,""))</f>
        <v/>
      </c>
      <c r="R38" s="1" t="s">
        <v>56</v>
      </c>
      <c r="S38" t="s">
        <v>465</v>
      </c>
    </row>
    <row r="39" spans="2:19" x14ac:dyDescent="0.25">
      <c r="B39" s="2" t="s">
        <v>57</v>
      </c>
      <c r="C39" s="2" t="str">
        <f>Kommuner[[#This Row],[Navn]]</f>
        <v>Holstebro</v>
      </c>
      <c r="D39" s="2" t="str">
        <f ca="1">IF(Kommuner[[#This Row],[Navn]]=ValgtKommune,1,IF(ISNUMBER(FIND(Kommuner[[#This Row],[Navn]], $O$16)),2,""))</f>
        <v/>
      </c>
      <c r="R39" s="64" t="s">
        <v>57</v>
      </c>
      <c r="S39" t="s">
        <v>466</v>
      </c>
    </row>
    <row r="40" spans="2:19" x14ac:dyDescent="0.25">
      <c r="B40" s="1" t="s">
        <v>58</v>
      </c>
      <c r="C40" s="2" t="str">
        <f>Kommuner[[#This Row],[Navn]]</f>
        <v>Horsens</v>
      </c>
      <c r="D40" s="2" t="str">
        <f ca="1">IF(Kommuner[[#This Row],[Navn]]=ValgtKommune,1,IF(ISNUMBER(FIND(Kommuner[[#This Row],[Navn]], $O$16)),2,""))</f>
        <v/>
      </c>
      <c r="R40" s="1" t="s">
        <v>58</v>
      </c>
      <c r="S40" t="s">
        <v>467</v>
      </c>
    </row>
    <row r="41" spans="2:19" x14ac:dyDescent="0.25">
      <c r="B41" s="2" t="s">
        <v>59</v>
      </c>
      <c r="C41" s="2" t="str">
        <f>Kommuner[[#This Row],[Navn]]</f>
        <v>Hvidovre</v>
      </c>
      <c r="D41" s="2" t="str">
        <f ca="1">IF(Kommuner[[#This Row],[Navn]]=ValgtKommune,1,IF(ISNUMBER(FIND(Kommuner[[#This Row],[Navn]], $O$16)),2,""))</f>
        <v/>
      </c>
      <c r="R41" s="64" t="s">
        <v>59</v>
      </c>
      <c r="S41" t="s">
        <v>375</v>
      </c>
    </row>
    <row r="42" spans="2:19" x14ac:dyDescent="0.25">
      <c r="B42" s="1" t="s">
        <v>60</v>
      </c>
      <c r="C42" s="2" t="str">
        <f>Kommuner[[#This Row],[Navn]]</f>
        <v>Høje-Taastrup</v>
      </c>
      <c r="D42" s="2" t="str">
        <f ca="1">IF(Kommuner[[#This Row],[Navn]]=ValgtKommune,1,IF(ISNUMBER(FIND(Kommuner[[#This Row],[Navn]], $O$16)),2,""))</f>
        <v/>
      </c>
      <c r="R42" s="1" t="s">
        <v>60</v>
      </c>
      <c r="S42" t="s">
        <v>468</v>
      </c>
    </row>
    <row r="43" spans="2:19" x14ac:dyDescent="0.25">
      <c r="B43" s="2" t="s">
        <v>61</v>
      </c>
      <c r="C43" s="2" t="str">
        <f>Kommuner[[#This Row],[Navn]]</f>
        <v>Hørsholm</v>
      </c>
      <c r="D43" s="2" t="str">
        <f ca="1">IF(Kommuner[[#This Row],[Navn]]=ValgtKommune,1,IF(ISNUMBER(FIND(Kommuner[[#This Row],[Navn]], $O$16)),2,""))</f>
        <v/>
      </c>
      <c r="R43" s="64" t="s">
        <v>61</v>
      </c>
      <c r="S43" t="s">
        <v>469</v>
      </c>
    </row>
    <row r="44" spans="2:19" x14ac:dyDescent="0.25">
      <c r="B44" s="1" t="s">
        <v>62</v>
      </c>
      <c r="C44" s="2" t="str">
        <f>Kommuner[[#This Row],[Navn]]</f>
        <v>Ikast-Brande</v>
      </c>
      <c r="D44" s="2" t="str">
        <f ca="1">IF(Kommuner[[#This Row],[Navn]]=ValgtKommune,1,IF(ISNUMBER(FIND(Kommuner[[#This Row],[Navn]], $O$16)),2,""))</f>
        <v/>
      </c>
      <c r="R44" s="1" t="s">
        <v>62</v>
      </c>
      <c r="S44" t="s">
        <v>470</v>
      </c>
    </row>
    <row r="45" spans="2:19" x14ac:dyDescent="0.25">
      <c r="B45" s="2" t="s">
        <v>63</v>
      </c>
      <c r="C45" s="2" t="str">
        <f>Kommuner[[#This Row],[Navn]]</f>
        <v>Ishøj</v>
      </c>
      <c r="D45" s="2" t="str">
        <f ca="1">IF(Kommuner[[#This Row],[Navn]]=ValgtKommune,1,IF(ISNUMBER(FIND(Kommuner[[#This Row],[Navn]], $O$16)),2,""))</f>
        <v/>
      </c>
      <c r="R45" s="64" t="s">
        <v>63</v>
      </c>
      <c r="S45" t="s">
        <v>471</v>
      </c>
    </row>
    <row r="46" spans="2:19" x14ac:dyDescent="0.25">
      <c r="B46" s="1" t="s">
        <v>64</v>
      </c>
      <c r="C46" s="2" t="str">
        <f>Kommuner[[#This Row],[Navn]]</f>
        <v>Jammerbugt</v>
      </c>
      <c r="D46" s="2" t="str">
        <f ca="1">IF(Kommuner[[#This Row],[Navn]]=ValgtKommune,1,IF(ISNUMBER(FIND(Kommuner[[#This Row],[Navn]], $O$16)),2,""))</f>
        <v/>
      </c>
      <c r="R46" s="1" t="s">
        <v>64</v>
      </c>
      <c r="S46" t="s">
        <v>376</v>
      </c>
    </row>
    <row r="47" spans="2:19" x14ac:dyDescent="0.25">
      <c r="B47" s="2" t="s">
        <v>65</v>
      </c>
      <c r="C47" s="2" t="str">
        <f>Kommuner[[#This Row],[Navn]]</f>
        <v>Kalundborg</v>
      </c>
      <c r="D47" s="2" t="str">
        <f ca="1">IF(Kommuner[[#This Row],[Navn]]=ValgtKommune,1,IF(ISNUMBER(FIND(Kommuner[[#This Row],[Navn]], $O$16)),2,""))</f>
        <v/>
      </c>
      <c r="R47" s="64" t="s">
        <v>65</v>
      </c>
      <c r="S47" t="s">
        <v>472</v>
      </c>
    </row>
    <row r="48" spans="2:19" x14ac:dyDescent="0.25">
      <c r="B48" s="1" t="s">
        <v>66</v>
      </c>
      <c r="C48" s="2" t="str">
        <f>Kommuner[[#This Row],[Navn]]</f>
        <v>Kerteminde</v>
      </c>
      <c r="D48" s="2" t="str">
        <f ca="1">IF(Kommuner[[#This Row],[Navn]]=ValgtKommune,1,IF(ISNUMBER(FIND(Kommuner[[#This Row],[Navn]], $O$16)),2,""))</f>
        <v/>
      </c>
      <c r="R48" s="1" t="s">
        <v>66</v>
      </c>
      <c r="S48" t="s">
        <v>473</v>
      </c>
    </row>
    <row r="49" spans="2:19" x14ac:dyDescent="0.25">
      <c r="B49" s="2" t="s">
        <v>67</v>
      </c>
      <c r="C49" s="2" t="str">
        <f>Kommuner[[#This Row],[Navn]]</f>
        <v>Kolding</v>
      </c>
      <c r="D49" s="2" t="str">
        <f ca="1">IF(Kommuner[[#This Row],[Navn]]=ValgtKommune,1,IF(ISNUMBER(FIND(Kommuner[[#This Row],[Navn]], $O$16)),2,""))</f>
        <v/>
      </c>
      <c r="R49" s="64" t="s">
        <v>67</v>
      </c>
      <c r="S49" t="s">
        <v>377</v>
      </c>
    </row>
    <row r="50" spans="2:19" x14ac:dyDescent="0.25">
      <c r="B50" s="1" t="s">
        <v>68</v>
      </c>
      <c r="C50" s="2" t="str">
        <f>Kommuner[[#This Row],[Navn]]</f>
        <v>København</v>
      </c>
      <c r="D50" s="2">
        <f ca="1">IF(Kommuner[[#This Row],[Navn]]=ValgtKommune,1,IF(ISNUMBER(FIND(Kommuner[[#This Row],[Navn]], $O$16)),2,""))</f>
        <v>2</v>
      </c>
      <c r="R50" s="1" t="s">
        <v>68</v>
      </c>
      <c r="S50" t="s">
        <v>474</v>
      </c>
    </row>
    <row r="51" spans="2:19" x14ac:dyDescent="0.25">
      <c r="B51" s="2" t="s">
        <v>69</v>
      </c>
      <c r="C51" s="2" t="str">
        <f>Kommuner[[#This Row],[Navn]]</f>
        <v>Køge</v>
      </c>
      <c r="D51" s="2" t="str">
        <f ca="1">IF(Kommuner[[#This Row],[Navn]]=ValgtKommune,1,IF(ISNUMBER(FIND(Kommuner[[#This Row],[Navn]], $O$16)),2,""))</f>
        <v/>
      </c>
      <c r="R51" s="64" t="s">
        <v>69</v>
      </c>
      <c r="S51" t="s">
        <v>475</v>
      </c>
    </row>
    <row r="52" spans="2:19" x14ac:dyDescent="0.25">
      <c r="B52" s="2" t="s">
        <v>70</v>
      </c>
      <c r="C52" s="2" t="str">
        <f>Kommuner[[#This Row],[Navn]]</f>
        <v>Langeland</v>
      </c>
      <c r="D52" s="2" t="str">
        <f ca="1">IF(Kommuner[[#This Row],[Navn]]=ValgtKommune,1,IF(ISNUMBER(FIND(Kommuner[[#This Row],[Navn]], $O$16)),2,""))</f>
        <v/>
      </c>
      <c r="R52" s="2" t="s">
        <v>70</v>
      </c>
      <c r="S52" t="s">
        <v>476</v>
      </c>
    </row>
    <row r="53" spans="2:19" x14ac:dyDescent="0.25">
      <c r="B53" s="1" t="s">
        <v>71</v>
      </c>
      <c r="C53" s="2" t="str">
        <f>Kommuner[[#This Row],[Navn]]</f>
        <v>Lejre</v>
      </c>
      <c r="D53" s="2" t="str">
        <f ca="1">IF(Kommuner[[#This Row],[Navn]]=ValgtKommune,1,IF(ISNUMBER(FIND(Kommuner[[#This Row],[Navn]], $O$16)),2,""))</f>
        <v/>
      </c>
      <c r="R53" s="1" t="s">
        <v>71</v>
      </c>
      <c r="S53" t="s">
        <v>477</v>
      </c>
    </row>
    <row r="54" spans="2:19" x14ac:dyDescent="0.25">
      <c r="B54" s="2" t="s">
        <v>72</v>
      </c>
      <c r="C54" s="2" t="str">
        <f>Kommuner[[#This Row],[Navn]]</f>
        <v>Lemvig</v>
      </c>
      <c r="D54" s="2" t="str">
        <f ca="1">IF(Kommuner[[#This Row],[Navn]]=ValgtKommune,1,IF(ISNUMBER(FIND(Kommuner[[#This Row],[Navn]], $O$16)),2,""))</f>
        <v/>
      </c>
      <c r="R54" s="2" t="s">
        <v>72</v>
      </c>
      <c r="S54" t="s">
        <v>478</v>
      </c>
    </row>
    <row r="55" spans="2:19" x14ac:dyDescent="0.25">
      <c r="B55" s="1" t="s">
        <v>73</v>
      </c>
      <c r="C55" s="2" t="str">
        <f>Kommuner[[#This Row],[Navn]]</f>
        <v>Lolland</v>
      </c>
      <c r="D55" s="2" t="str">
        <f ca="1">IF(Kommuner[[#This Row],[Navn]]=ValgtKommune,1,IF(ISNUMBER(FIND(Kommuner[[#This Row],[Navn]], $O$16)),2,""))</f>
        <v/>
      </c>
      <c r="R55" s="1" t="s">
        <v>73</v>
      </c>
      <c r="S55" t="s">
        <v>479</v>
      </c>
    </row>
    <row r="56" spans="2:19" x14ac:dyDescent="0.25">
      <c r="B56" s="2" t="s">
        <v>74</v>
      </c>
      <c r="C56" s="2" t="str">
        <f>Kommuner[[#This Row],[Navn]]</f>
        <v>Lyngby-Taarbæk</v>
      </c>
      <c r="D56" s="2">
        <f ca="1">IF(Kommuner[[#This Row],[Navn]]=ValgtKommune,1,IF(ISNUMBER(FIND(Kommuner[[#This Row],[Navn]], $O$16)),2,""))</f>
        <v>2</v>
      </c>
      <c r="R56" s="2" t="s">
        <v>74</v>
      </c>
      <c r="S56" t="s">
        <v>378</v>
      </c>
    </row>
    <row r="57" spans="2:19" x14ac:dyDescent="0.25">
      <c r="B57" s="1" t="s">
        <v>75</v>
      </c>
      <c r="C57" s="2" t="str">
        <f>Kommuner[[#This Row],[Navn]]</f>
        <v>Læsø</v>
      </c>
      <c r="D57" s="2" t="str">
        <f ca="1">IF(Kommuner[[#This Row],[Navn]]=ValgtKommune,1,IF(ISNUMBER(FIND(Kommuner[[#This Row],[Navn]], $O$16)),2,""))</f>
        <v/>
      </c>
      <c r="R57" s="1" t="s">
        <v>75</v>
      </c>
      <c r="S57" t="s">
        <v>480</v>
      </c>
    </row>
    <row r="58" spans="2:19" x14ac:dyDescent="0.25">
      <c r="B58" s="2" t="s">
        <v>76</v>
      </c>
      <c r="C58" s="2" t="str">
        <f>Kommuner[[#This Row],[Navn]]</f>
        <v>Mariagerfjord</v>
      </c>
      <c r="D58" s="2" t="str">
        <f ca="1">IF(Kommuner[[#This Row],[Navn]]=ValgtKommune,1,IF(ISNUMBER(FIND(Kommuner[[#This Row],[Navn]], $O$16)),2,""))</f>
        <v/>
      </c>
      <c r="R58" s="2" t="s">
        <v>76</v>
      </c>
      <c r="S58" t="s">
        <v>481</v>
      </c>
    </row>
    <row r="59" spans="2:19" x14ac:dyDescent="0.25">
      <c r="B59" s="1" t="s">
        <v>77</v>
      </c>
      <c r="C59" s="2" t="str">
        <f>Kommuner[[#This Row],[Navn]]</f>
        <v>Middelfart</v>
      </c>
      <c r="D59" s="2" t="str">
        <f ca="1">IF(Kommuner[[#This Row],[Navn]]=ValgtKommune,1,IF(ISNUMBER(FIND(Kommuner[[#This Row],[Navn]], $O$16)),2,""))</f>
        <v/>
      </c>
      <c r="R59" s="1" t="s">
        <v>77</v>
      </c>
      <c r="S59" t="s">
        <v>482</v>
      </c>
    </row>
    <row r="60" spans="2:19" x14ac:dyDescent="0.25">
      <c r="B60" s="2" t="s">
        <v>78</v>
      </c>
      <c r="C60" s="2" t="str">
        <f>Kommuner[[#This Row],[Navn]]</f>
        <v>Morsø</v>
      </c>
      <c r="D60" s="2" t="str">
        <f ca="1">IF(Kommuner[[#This Row],[Navn]]=ValgtKommune,1,IF(ISNUMBER(FIND(Kommuner[[#This Row],[Navn]], $O$16)),2,""))</f>
        <v/>
      </c>
      <c r="R60" s="2" t="s">
        <v>78</v>
      </c>
      <c r="S60" t="s">
        <v>483</v>
      </c>
    </row>
    <row r="61" spans="2:19" x14ac:dyDescent="0.25">
      <c r="B61" s="1" t="s">
        <v>79</v>
      </c>
      <c r="C61" s="2" t="str">
        <f>Kommuner[[#This Row],[Navn]]</f>
        <v>Norddjurs</v>
      </c>
      <c r="D61" s="2" t="str">
        <f ca="1">IF(Kommuner[[#This Row],[Navn]]=ValgtKommune,1,IF(ISNUMBER(FIND(Kommuner[[#This Row],[Navn]], $O$16)),2,""))</f>
        <v/>
      </c>
      <c r="R61" s="1" t="s">
        <v>79</v>
      </c>
      <c r="S61" t="s">
        <v>379</v>
      </c>
    </row>
    <row r="62" spans="2:19" x14ac:dyDescent="0.25">
      <c r="B62" s="2" t="s">
        <v>80</v>
      </c>
      <c r="C62" s="2" t="s">
        <v>81</v>
      </c>
      <c r="D62" s="2" t="str">
        <f ca="1">IF(Kommuner[[#This Row],[Navn]]=ValgtKommune,1,IF(ISNUMBER(FIND(Kommuner[[#This Row],[Navn]], $O$16)),2,""))</f>
        <v/>
      </c>
      <c r="R62" s="2" t="s">
        <v>80</v>
      </c>
      <c r="S62" t="s">
        <v>380</v>
      </c>
    </row>
    <row r="63" spans="2:19" x14ac:dyDescent="0.25">
      <c r="B63" s="1" t="s">
        <v>82</v>
      </c>
      <c r="C63" s="2" t="str">
        <f>Kommuner[[#This Row],[Navn]]</f>
        <v>Nyborg</v>
      </c>
      <c r="D63" s="2" t="str">
        <f ca="1">IF(Kommuner[[#This Row],[Navn]]=ValgtKommune,1,IF(ISNUMBER(FIND(Kommuner[[#This Row],[Navn]], $O$16)),2,""))</f>
        <v/>
      </c>
      <c r="R63" s="1" t="s">
        <v>82</v>
      </c>
      <c r="S63" t="s">
        <v>484</v>
      </c>
    </row>
    <row r="64" spans="2:19" x14ac:dyDescent="0.25">
      <c r="B64" s="2" t="s">
        <v>83</v>
      </c>
      <c r="C64" s="2" t="str">
        <f>Kommuner[[#This Row],[Navn]]</f>
        <v>Næstved</v>
      </c>
      <c r="D64" s="2" t="str">
        <f ca="1">IF(Kommuner[[#This Row],[Navn]]=ValgtKommune,1,IF(ISNUMBER(FIND(Kommuner[[#This Row],[Navn]], $O$16)),2,""))</f>
        <v/>
      </c>
      <c r="R64" s="2" t="s">
        <v>83</v>
      </c>
      <c r="S64" t="s">
        <v>485</v>
      </c>
    </row>
    <row r="65" spans="2:19" x14ac:dyDescent="0.25">
      <c r="B65" s="1" t="s">
        <v>84</v>
      </c>
      <c r="C65" s="2" t="str">
        <f>Kommuner[[#This Row],[Navn]]</f>
        <v>Odder</v>
      </c>
      <c r="D65" s="2" t="str">
        <f ca="1">IF(Kommuner[[#This Row],[Navn]]=ValgtKommune,1,IF(ISNUMBER(FIND(Kommuner[[#This Row],[Navn]], $O$16)),2,""))</f>
        <v/>
      </c>
      <c r="R65" s="1" t="s">
        <v>84</v>
      </c>
      <c r="S65" t="s">
        <v>486</v>
      </c>
    </row>
    <row r="66" spans="2:19" x14ac:dyDescent="0.25">
      <c r="B66" s="2" t="s">
        <v>85</v>
      </c>
      <c r="C66" s="2" t="str">
        <f>Kommuner[[#This Row],[Navn]]</f>
        <v>Odense</v>
      </c>
      <c r="D66" s="2" t="str">
        <f ca="1">IF(Kommuner[[#This Row],[Navn]]=ValgtKommune,1,IF(ISNUMBER(FIND(Kommuner[[#This Row],[Navn]], $O$16)),2,""))</f>
        <v/>
      </c>
      <c r="R66" s="2" t="s">
        <v>85</v>
      </c>
      <c r="S66" t="s">
        <v>487</v>
      </c>
    </row>
    <row r="67" spans="2:19" x14ac:dyDescent="0.25">
      <c r="B67" s="1" t="s">
        <v>86</v>
      </c>
      <c r="C67" s="2" t="str">
        <f>Kommuner[[#This Row],[Navn]]</f>
        <v>Odsherred</v>
      </c>
      <c r="D67" s="2" t="str">
        <f ca="1">IF(Kommuner[[#This Row],[Navn]]=ValgtKommune,1,IF(ISNUMBER(FIND(Kommuner[[#This Row],[Navn]], $O$16)),2,""))</f>
        <v/>
      </c>
      <c r="R67" s="1" t="s">
        <v>86</v>
      </c>
      <c r="S67" t="s">
        <v>488</v>
      </c>
    </row>
    <row r="68" spans="2:19" x14ac:dyDescent="0.25">
      <c r="B68" s="2" t="s">
        <v>87</v>
      </c>
      <c r="C68" s="2" t="str">
        <f>Kommuner[[#This Row],[Navn]]</f>
        <v>Randers</v>
      </c>
      <c r="D68" s="2" t="str">
        <f ca="1">IF(Kommuner[[#This Row],[Navn]]=ValgtKommune,1,IF(ISNUMBER(FIND(Kommuner[[#This Row],[Navn]], $O$16)),2,""))</f>
        <v/>
      </c>
      <c r="R68" s="2" t="s">
        <v>87</v>
      </c>
      <c r="S68" t="s">
        <v>489</v>
      </c>
    </row>
    <row r="69" spans="2:19" x14ac:dyDescent="0.25">
      <c r="B69" s="1" t="s">
        <v>88</v>
      </c>
      <c r="C69" s="2" t="str">
        <f>Kommuner[[#This Row],[Navn]]</f>
        <v>Rebild</v>
      </c>
      <c r="D69" s="2" t="str">
        <f ca="1">IF(Kommuner[[#This Row],[Navn]]=ValgtKommune,1,IF(ISNUMBER(FIND(Kommuner[[#This Row],[Navn]], $O$16)),2,""))</f>
        <v/>
      </c>
      <c r="R69" s="1" t="s">
        <v>88</v>
      </c>
      <c r="S69" t="s">
        <v>381</v>
      </c>
    </row>
    <row r="70" spans="2:19" x14ac:dyDescent="0.25">
      <c r="B70" s="1" t="s">
        <v>89</v>
      </c>
      <c r="C70" s="2" t="str">
        <f>Kommuner[[#This Row],[Navn]]</f>
        <v>Ringkøbing-Skjern</v>
      </c>
      <c r="D70" s="2" t="str">
        <f ca="1">IF(Kommuner[[#This Row],[Navn]]=ValgtKommune,1,IF(ISNUMBER(FIND(Kommuner[[#This Row],[Navn]], $O$16)),2,""))</f>
        <v/>
      </c>
      <c r="R70" s="1" t="s">
        <v>89</v>
      </c>
      <c r="S70" t="s">
        <v>490</v>
      </c>
    </row>
    <row r="71" spans="2:19" x14ac:dyDescent="0.25">
      <c r="B71" s="2" t="s">
        <v>90</v>
      </c>
      <c r="C71" s="2" t="str">
        <f>Kommuner[[#This Row],[Navn]]</f>
        <v>Ringsted</v>
      </c>
      <c r="D71" s="2" t="str">
        <f ca="1">IF(Kommuner[[#This Row],[Navn]]=ValgtKommune,1,IF(ISNUMBER(FIND(Kommuner[[#This Row],[Navn]], $O$16)),2,""))</f>
        <v/>
      </c>
      <c r="R71" s="64" t="s">
        <v>90</v>
      </c>
      <c r="S71" t="s">
        <v>491</v>
      </c>
    </row>
    <row r="72" spans="2:19" x14ac:dyDescent="0.25">
      <c r="B72" s="1" t="s">
        <v>91</v>
      </c>
      <c r="C72" s="2" t="str">
        <f>Kommuner[[#This Row],[Navn]]</f>
        <v>Roskilde</v>
      </c>
      <c r="D72" s="2" t="str">
        <f ca="1">IF(Kommuner[[#This Row],[Navn]]=ValgtKommune,1,IF(ISNUMBER(FIND(Kommuner[[#This Row],[Navn]], $O$16)),2,""))</f>
        <v/>
      </c>
      <c r="R72" s="1" t="s">
        <v>91</v>
      </c>
      <c r="S72" t="s">
        <v>492</v>
      </c>
    </row>
    <row r="73" spans="2:19" x14ac:dyDescent="0.25">
      <c r="B73" s="2" t="s">
        <v>92</v>
      </c>
      <c r="C73" s="2" t="str">
        <f>Kommuner[[#This Row],[Navn]]</f>
        <v>Rudersdal</v>
      </c>
      <c r="D73" s="2" t="str">
        <f ca="1">IF(Kommuner[[#This Row],[Navn]]=ValgtKommune,1,IF(ISNUMBER(FIND(Kommuner[[#This Row],[Navn]], $O$16)),2,""))</f>
        <v/>
      </c>
      <c r="R73" s="64" t="s">
        <v>92</v>
      </c>
      <c r="S73" t="s">
        <v>382</v>
      </c>
    </row>
    <row r="74" spans="2:19" x14ac:dyDescent="0.25">
      <c r="B74" s="1" t="s">
        <v>93</v>
      </c>
      <c r="C74" s="2" t="str">
        <f>Kommuner[[#This Row],[Navn]]</f>
        <v>Rødovre</v>
      </c>
      <c r="D74" s="2" t="str">
        <f ca="1">IF(Kommuner[[#This Row],[Navn]]=ValgtKommune,1,IF(ISNUMBER(FIND(Kommuner[[#This Row],[Navn]], $O$16)),2,""))</f>
        <v/>
      </c>
      <c r="R74" s="1" t="s">
        <v>93</v>
      </c>
      <c r="S74" t="s">
        <v>493</v>
      </c>
    </row>
    <row r="75" spans="2:19" x14ac:dyDescent="0.25">
      <c r="B75" s="2" t="s">
        <v>94</v>
      </c>
      <c r="C75" s="2" t="str">
        <f>Kommuner[[#This Row],[Navn]]</f>
        <v>Samsø</v>
      </c>
      <c r="D75" s="2" t="str">
        <f ca="1">IF(Kommuner[[#This Row],[Navn]]=ValgtKommune,1,IF(ISNUMBER(FIND(Kommuner[[#This Row],[Navn]], $O$16)),2,""))</f>
        <v/>
      </c>
      <c r="R75" s="64" t="s">
        <v>94</v>
      </c>
      <c r="S75" t="s">
        <v>494</v>
      </c>
    </row>
    <row r="76" spans="2:19" x14ac:dyDescent="0.25">
      <c r="B76" s="1" t="s">
        <v>95</v>
      </c>
      <c r="C76" s="2" t="str">
        <f>Kommuner[[#This Row],[Navn]]</f>
        <v>Silkeborg</v>
      </c>
      <c r="D76" s="2" t="str">
        <f ca="1">IF(Kommuner[[#This Row],[Navn]]=ValgtKommune,1,IF(ISNUMBER(FIND(Kommuner[[#This Row],[Navn]], $O$16)),2,""))</f>
        <v/>
      </c>
      <c r="R76" s="1" t="s">
        <v>95</v>
      </c>
      <c r="S76" t="s">
        <v>495</v>
      </c>
    </row>
    <row r="77" spans="2:19" x14ac:dyDescent="0.25">
      <c r="B77" s="2" t="s">
        <v>96</v>
      </c>
      <c r="C77" s="2" t="str">
        <f>Kommuner[[#This Row],[Navn]]</f>
        <v>Skanderborg</v>
      </c>
      <c r="D77" s="2" t="str">
        <f ca="1">IF(Kommuner[[#This Row],[Navn]]=ValgtKommune,1,IF(ISNUMBER(FIND(Kommuner[[#This Row],[Navn]], $O$16)),2,""))</f>
        <v/>
      </c>
      <c r="R77" s="64" t="s">
        <v>96</v>
      </c>
      <c r="S77" t="s">
        <v>496</v>
      </c>
    </row>
    <row r="78" spans="2:19" x14ac:dyDescent="0.25">
      <c r="B78" s="1" t="s">
        <v>97</v>
      </c>
      <c r="C78" s="2" t="str">
        <f>Kommuner[[#This Row],[Navn]]</f>
        <v>Skive</v>
      </c>
      <c r="D78" s="2" t="str">
        <f ca="1">IF(Kommuner[[#This Row],[Navn]]=ValgtKommune,1,IF(ISNUMBER(FIND(Kommuner[[#This Row],[Navn]], $O$16)),2,""))</f>
        <v/>
      </c>
      <c r="R78" s="1" t="s">
        <v>97</v>
      </c>
      <c r="S78" t="s">
        <v>497</v>
      </c>
    </row>
    <row r="79" spans="2:19" x14ac:dyDescent="0.25">
      <c r="B79" s="2" t="s">
        <v>98</v>
      </c>
      <c r="C79" s="2" t="str">
        <f>Kommuner[[#This Row],[Navn]]</f>
        <v>Slagelse</v>
      </c>
      <c r="D79" s="2" t="str">
        <f ca="1">IF(Kommuner[[#This Row],[Navn]]=ValgtKommune,1,IF(ISNUMBER(FIND(Kommuner[[#This Row],[Navn]], $O$16)),2,""))</f>
        <v/>
      </c>
      <c r="R79" s="64" t="s">
        <v>98</v>
      </c>
      <c r="S79" t="s">
        <v>498</v>
      </c>
    </row>
    <row r="80" spans="2:19" x14ac:dyDescent="0.25">
      <c r="B80" s="1" t="s">
        <v>99</v>
      </c>
      <c r="C80" s="2" t="str">
        <f>Kommuner[[#This Row],[Navn]]</f>
        <v>Solrød</v>
      </c>
      <c r="D80" s="2" t="str">
        <f ca="1">IF(Kommuner[[#This Row],[Navn]]=ValgtKommune,1,IF(ISNUMBER(FIND(Kommuner[[#This Row],[Navn]], $O$16)),2,""))</f>
        <v/>
      </c>
      <c r="R80" s="1" t="s">
        <v>99</v>
      </c>
      <c r="S80" t="s">
        <v>499</v>
      </c>
    </row>
    <row r="81" spans="2:19" x14ac:dyDescent="0.25">
      <c r="B81" s="2" t="s">
        <v>100</v>
      </c>
      <c r="C81" s="2" t="str">
        <f>Kommuner[[#This Row],[Navn]]</f>
        <v>Sorø</v>
      </c>
      <c r="D81" s="2" t="str">
        <f ca="1">IF(Kommuner[[#This Row],[Navn]]=ValgtKommune,1,IF(ISNUMBER(FIND(Kommuner[[#This Row],[Navn]], $O$16)),2,""))</f>
        <v/>
      </c>
      <c r="R81" s="64" t="s">
        <v>100</v>
      </c>
      <c r="S81" t="s">
        <v>383</v>
      </c>
    </row>
    <row r="82" spans="2:19" x14ac:dyDescent="0.25">
      <c r="B82" s="1" t="s">
        <v>101</v>
      </c>
      <c r="C82" s="2" t="str">
        <f>Kommuner[[#This Row],[Navn]]</f>
        <v>Stevns</v>
      </c>
      <c r="D82" s="2" t="str">
        <f ca="1">IF(Kommuner[[#This Row],[Navn]]=ValgtKommune,1,IF(ISNUMBER(FIND(Kommuner[[#This Row],[Navn]], $O$16)),2,""))</f>
        <v/>
      </c>
      <c r="R82" s="1" t="s">
        <v>101</v>
      </c>
      <c r="S82" t="s">
        <v>500</v>
      </c>
    </row>
    <row r="83" spans="2:19" x14ac:dyDescent="0.25">
      <c r="B83" s="2" t="s">
        <v>102</v>
      </c>
      <c r="C83" s="2" t="str">
        <f>Kommuner[[#This Row],[Navn]]</f>
        <v>Struer</v>
      </c>
      <c r="D83" s="2" t="str">
        <f ca="1">IF(Kommuner[[#This Row],[Navn]]=ValgtKommune,1,IF(ISNUMBER(FIND(Kommuner[[#This Row],[Navn]], $O$16)),2,""))</f>
        <v/>
      </c>
      <c r="R83" s="64" t="s">
        <v>102</v>
      </c>
      <c r="S83" t="s">
        <v>501</v>
      </c>
    </row>
    <row r="84" spans="2:19" x14ac:dyDescent="0.25">
      <c r="B84" s="1" t="s">
        <v>103</v>
      </c>
      <c r="C84" s="2" t="str">
        <f>Kommuner[[#This Row],[Navn]]</f>
        <v>Svendborg</v>
      </c>
      <c r="D84" s="2" t="str">
        <f ca="1">IF(Kommuner[[#This Row],[Navn]]=ValgtKommune,1,IF(ISNUMBER(FIND(Kommuner[[#This Row],[Navn]], $O$16)),2,""))</f>
        <v/>
      </c>
      <c r="R84" s="1" t="s">
        <v>103</v>
      </c>
      <c r="S84" t="s">
        <v>502</v>
      </c>
    </row>
    <row r="85" spans="2:19" x14ac:dyDescent="0.25">
      <c r="B85" s="2" t="s">
        <v>104</v>
      </c>
      <c r="C85" s="2" t="str">
        <f>Kommuner[[#This Row],[Navn]]</f>
        <v>Syddjurs</v>
      </c>
      <c r="D85" s="2" t="str">
        <f ca="1">IF(Kommuner[[#This Row],[Navn]]=ValgtKommune,1,IF(ISNUMBER(FIND(Kommuner[[#This Row],[Navn]], $O$16)),2,""))</f>
        <v/>
      </c>
      <c r="R85" s="64" t="s">
        <v>104</v>
      </c>
      <c r="S85" t="s">
        <v>503</v>
      </c>
    </row>
    <row r="86" spans="2:19" x14ac:dyDescent="0.25">
      <c r="B86" s="1" t="s">
        <v>105</v>
      </c>
      <c r="C86" s="2" t="str">
        <f>Kommuner[[#This Row],[Navn]]</f>
        <v>Sønderborg</v>
      </c>
      <c r="D86" s="2" t="str">
        <f ca="1">IF(Kommuner[[#This Row],[Navn]]=ValgtKommune,1,IF(ISNUMBER(FIND(Kommuner[[#This Row],[Navn]], $O$16)),2,""))</f>
        <v/>
      </c>
      <c r="R86" s="1" t="s">
        <v>105</v>
      </c>
      <c r="S86" t="s">
        <v>384</v>
      </c>
    </row>
    <row r="87" spans="2:19" x14ac:dyDescent="0.25">
      <c r="B87" s="2" t="s">
        <v>106</v>
      </c>
      <c r="C87" s="2" t="str">
        <f>Kommuner[[#This Row],[Navn]]</f>
        <v>Thisted</v>
      </c>
      <c r="D87" s="2" t="str">
        <f ca="1">IF(Kommuner[[#This Row],[Navn]]=ValgtKommune,1,IF(ISNUMBER(FIND(Kommuner[[#This Row],[Navn]], $O$16)),2,""))</f>
        <v/>
      </c>
      <c r="R87" s="64" t="s">
        <v>106</v>
      </c>
      <c r="S87" t="s">
        <v>504</v>
      </c>
    </row>
    <row r="88" spans="2:19" x14ac:dyDescent="0.25">
      <c r="B88" s="2" t="s">
        <v>107</v>
      </c>
      <c r="C88" s="2" t="str">
        <f>Kommuner[[#This Row],[Navn]]</f>
        <v>Tønder</v>
      </c>
      <c r="D88" s="2" t="str">
        <f ca="1">IF(Kommuner[[#This Row],[Navn]]=ValgtKommune,1,IF(ISNUMBER(FIND(Kommuner[[#This Row],[Navn]], $O$16)),2,""))</f>
        <v/>
      </c>
      <c r="R88" s="2" t="s">
        <v>107</v>
      </c>
      <c r="S88" t="s">
        <v>505</v>
      </c>
    </row>
    <row r="89" spans="2:19" x14ac:dyDescent="0.25">
      <c r="B89" s="1" t="s">
        <v>108</v>
      </c>
      <c r="C89" s="2" t="str">
        <f>Kommuner[[#This Row],[Navn]]</f>
        <v>Tårnby</v>
      </c>
      <c r="D89" s="2" t="str">
        <f ca="1">IF(Kommuner[[#This Row],[Navn]]=ValgtKommune,1,IF(ISNUMBER(FIND(Kommuner[[#This Row],[Navn]], $O$16)),2,""))</f>
        <v/>
      </c>
      <c r="R89" s="1" t="s">
        <v>108</v>
      </c>
      <c r="S89" t="s">
        <v>506</v>
      </c>
    </row>
    <row r="90" spans="2:19" x14ac:dyDescent="0.25">
      <c r="B90" s="1" t="s">
        <v>109</v>
      </c>
      <c r="C90" s="2" t="str">
        <f>Kommuner[[#This Row],[Navn]]</f>
        <v>Vallensbæk</v>
      </c>
      <c r="D90" s="2" t="str">
        <f ca="1">IF(Kommuner[[#This Row],[Navn]]=ValgtKommune,1,IF(ISNUMBER(FIND(Kommuner[[#This Row],[Navn]], $O$16)),2,""))</f>
        <v/>
      </c>
      <c r="R90" s="1" t="s">
        <v>109</v>
      </c>
      <c r="S90" t="s">
        <v>507</v>
      </c>
    </row>
    <row r="91" spans="2:19" x14ac:dyDescent="0.25">
      <c r="B91" s="2" t="s">
        <v>110</v>
      </c>
      <c r="C91" s="2" t="str">
        <f>Kommuner[[#This Row],[Navn]]</f>
        <v>Varde</v>
      </c>
      <c r="D91" s="2" t="str">
        <f ca="1">IF(Kommuner[[#This Row],[Navn]]=ValgtKommune,1,IF(ISNUMBER(FIND(Kommuner[[#This Row],[Navn]], $O$16)),2,""))</f>
        <v/>
      </c>
      <c r="R91" s="64" t="s">
        <v>110</v>
      </c>
      <c r="S91" t="s">
        <v>508</v>
      </c>
    </row>
    <row r="92" spans="2:19" x14ac:dyDescent="0.25">
      <c r="B92" s="1" t="s">
        <v>111</v>
      </c>
      <c r="C92" s="2" t="str">
        <f>Kommuner[[#This Row],[Navn]]</f>
        <v>Vejen</v>
      </c>
      <c r="D92" s="2" t="str">
        <f ca="1">IF(Kommuner[[#This Row],[Navn]]=ValgtKommune,1,IF(ISNUMBER(FIND(Kommuner[[#This Row],[Navn]], $O$16)),2,""))</f>
        <v/>
      </c>
      <c r="R92" s="1" t="s">
        <v>111</v>
      </c>
      <c r="S92" t="s">
        <v>509</v>
      </c>
    </row>
    <row r="93" spans="2:19" x14ac:dyDescent="0.25">
      <c r="B93" s="2" t="s">
        <v>112</v>
      </c>
      <c r="C93" s="2" t="str">
        <f>Kommuner[[#This Row],[Navn]]</f>
        <v>Vejle</v>
      </c>
      <c r="D93" s="2" t="str">
        <f ca="1">IF(Kommuner[[#This Row],[Navn]]=ValgtKommune,1,IF(ISNUMBER(FIND(Kommuner[[#This Row],[Navn]], $O$16)),2,""))</f>
        <v/>
      </c>
      <c r="R93" s="64" t="s">
        <v>112</v>
      </c>
      <c r="S93" t="s">
        <v>385</v>
      </c>
    </row>
    <row r="94" spans="2:19" x14ac:dyDescent="0.25">
      <c r="B94" s="1" t="s">
        <v>113</v>
      </c>
      <c r="C94" s="2" t="str">
        <f>Kommuner[[#This Row],[Navn]]</f>
        <v>Vesthimmerlands</v>
      </c>
      <c r="D94" s="2" t="str">
        <f ca="1">IF(Kommuner[[#This Row],[Navn]]=ValgtKommune,1,IF(ISNUMBER(FIND(Kommuner[[#This Row],[Navn]], $O$16)),2,""))</f>
        <v/>
      </c>
      <c r="R94" s="1" t="s">
        <v>113</v>
      </c>
      <c r="S94" t="s">
        <v>510</v>
      </c>
    </row>
    <row r="95" spans="2:19" x14ac:dyDescent="0.25">
      <c r="B95" s="2" t="s">
        <v>114</v>
      </c>
      <c r="C95" s="2" t="str">
        <f>Kommuner[[#This Row],[Navn]]</f>
        <v>Viborg</v>
      </c>
      <c r="D95" s="2" t="str">
        <f ca="1">IF(Kommuner[[#This Row],[Navn]]=ValgtKommune,1,IF(ISNUMBER(FIND(Kommuner[[#This Row],[Navn]], $O$16)),2,""))</f>
        <v/>
      </c>
      <c r="R95" s="64" t="s">
        <v>114</v>
      </c>
      <c r="S95" t="s">
        <v>415</v>
      </c>
    </row>
    <row r="96" spans="2:19" x14ac:dyDescent="0.25">
      <c r="B96" s="1" t="s">
        <v>115</v>
      </c>
      <c r="C96" s="2" t="str">
        <f>Kommuner[[#This Row],[Navn]]</f>
        <v>Vordingborg</v>
      </c>
      <c r="D96" s="2" t="str">
        <f ca="1">IF(Kommuner[[#This Row],[Navn]]=ValgtKommune,1,IF(ISNUMBER(FIND(Kommuner[[#This Row],[Navn]], $O$16)),2,""))</f>
        <v/>
      </c>
      <c r="R96" s="1" t="s">
        <v>115</v>
      </c>
      <c r="S96" t="s">
        <v>386</v>
      </c>
    </row>
    <row r="97" spans="2:19" x14ac:dyDescent="0.25">
      <c r="B97" s="2" t="s">
        <v>116</v>
      </c>
      <c r="C97" s="2" t="str">
        <f>Kommuner[[#This Row],[Navn]]</f>
        <v>Ærø</v>
      </c>
      <c r="D97" s="2" t="str">
        <f ca="1">IF(Kommuner[[#This Row],[Navn]]=ValgtKommune,1,IF(ISNUMBER(FIND(Kommuner[[#This Row],[Navn]], $O$16)),2,""))</f>
        <v/>
      </c>
      <c r="R97" s="64" t="s">
        <v>116</v>
      </c>
      <c r="S97" t="s">
        <v>511</v>
      </c>
    </row>
    <row r="98" spans="2:19" x14ac:dyDescent="0.25">
      <c r="B98" s="1" t="s">
        <v>117</v>
      </c>
      <c r="C98" s="2" t="str">
        <f>Kommuner[[#This Row],[Navn]]</f>
        <v>Aabenraa</v>
      </c>
      <c r="D98" s="2" t="str">
        <f ca="1">IF(Kommuner[[#This Row],[Navn]]=ValgtKommune,1,IF(ISNUMBER(FIND(Kommuner[[#This Row],[Navn]], $O$16)),2,""))</f>
        <v/>
      </c>
      <c r="R98" s="1" t="s">
        <v>117</v>
      </c>
      <c r="S98" t="s">
        <v>387</v>
      </c>
    </row>
    <row r="99" spans="2:19" x14ac:dyDescent="0.25">
      <c r="B99" s="2" t="s">
        <v>118</v>
      </c>
      <c r="C99" s="2" t="str">
        <f>Kommuner[[#This Row],[Navn]]</f>
        <v>Aalborg</v>
      </c>
      <c r="D99" s="2" t="str">
        <f ca="1">IF(Kommuner[[#This Row],[Navn]]=ValgtKommune,1,IF(ISNUMBER(FIND(Kommuner[[#This Row],[Navn]], $O$16)),2,""))</f>
        <v/>
      </c>
      <c r="R99" s="64" t="s">
        <v>118</v>
      </c>
      <c r="S99" t="s">
        <v>388</v>
      </c>
    </row>
    <row r="100" spans="2:19" x14ac:dyDescent="0.25">
      <c r="B100" s="7" t="s">
        <v>119</v>
      </c>
      <c r="C100" s="3" t="str">
        <f>Kommuner[[#This Row],[Navn]]</f>
        <v>Aarhus</v>
      </c>
      <c r="D100" s="3" t="str">
        <f ca="1">IF(Kommuner[[#This Row],[Navn]]=ValgtKommune,1,IF(ISNUMBER(FIND(Kommuner[[#This Row],[Navn]], $O$16)),2,""))</f>
        <v/>
      </c>
      <c r="R100" s="1" t="s">
        <v>119</v>
      </c>
      <c r="S100" t="s">
        <v>389</v>
      </c>
    </row>
  </sheetData>
  <pageMargins left="0.7" right="0.7" top="0.75" bottom="0.75" header="0.3" footer="0.3"/>
  <pageSetup paperSize="9" orientation="portrait" horizontalDpi="4294967293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D3C3-128F-4E9A-8C6A-8665D287695C}">
  <sheetPr>
    <tabColor rgb="FFFF0000"/>
  </sheetPr>
  <dimension ref="A1:X227"/>
  <sheetViews>
    <sheetView topLeftCell="C3" zoomScaleNormal="100" workbookViewId="0">
      <selection activeCell="O6" sqref="O6"/>
    </sheetView>
  </sheetViews>
  <sheetFormatPr defaultRowHeight="15" x14ac:dyDescent="0.25"/>
  <cols>
    <col min="1" max="1" width="17" bestFit="1" customWidth="1"/>
    <col min="2" max="2" width="22.7109375" customWidth="1"/>
    <col min="3" max="3" width="20.85546875" customWidth="1"/>
    <col min="4" max="4" width="17.28515625" customWidth="1"/>
    <col min="5" max="5" width="22.7109375" customWidth="1"/>
    <col min="6" max="6" width="20.85546875" customWidth="1"/>
    <col min="7" max="7" width="17.28515625" customWidth="1"/>
    <col min="9" max="9" width="11.42578125" customWidth="1"/>
  </cols>
  <sheetData>
    <row r="1" spans="1:24" x14ac:dyDescent="0.25">
      <c r="A1" t="s">
        <v>515</v>
      </c>
    </row>
    <row r="2" spans="1:24" x14ac:dyDescent="0.25">
      <c r="A2" s="5" t="s">
        <v>514</v>
      </c>
    </row>
    <row r="4" spans="1:24" ht="21" customHeight="1" x14ac:dyDescent="0.25">
      <c r="A4" t="s">
        <v>275</v>
      </c>
      <c r="B4" t="s">
        <v>390</v>
      </c>
      <c r="C4" t="s">
        <v>391</v>
      </c>
      <c r="D4" t="s">
        <v>392</v>
      </c>
      <c r="E4" t="s">
        <v>393</v>
      </c>
      <c r="F4" t="s">
        <v>394</v>
      </c>
      <c r="G4" t="s">
        <v>395</v>
      </c>
      <c r="H4" t="s">
        <v>396</v>
      </c>
      <c r="I4" t="s">
        <v>397</v>
      </c>
    </row>
    <row r="5" spans="1:24" x14ac:dyDescent="0.25">
      <c r="A5" t="s">
        <v>3</v>
      </c>
      <c r="B5">
        <v>25.6</v>
      </c>
      <c r="C5">
        <v>26</v>
      </c>
      <c r="D5">
        <v>27</v>
      </c>
      <c r="E5">
        <v>28.9</v>
      </c>
      <c r="F5">
        <v>31.2</v>
      </c>
      <c r="G5">
        <v>33.299999999999997</v>
      </c>
      <c r="H5">
        <v>35.9</v>
      </c>
      <c r="I5">
        <v>40.200000000000003</v>
      </c>
      <c r="N5" cm="1">
        <f t="array" ref="N5:N102">_xlfn._xlws.SORT(I6:I103)</f>
        <v>-10.5</v>
      </c>
    </row>
    <row r="6" spans="1:24" x14ac:dyDescent="0.25">
      <c r="A6" t="s">
        <v>20</v>
      </c>
      <c r="B6">
        <v>34.299999999999997</v>
      </c>
      <c r="C6">
        <v>30.4</v>
      </c>
      <c r="D6">
        <v>30.7</v>
      </c>
      <c r="E6">
        <v>33.299999999999997</v>
      </c>
      <c r="F6">
        <v>33.799999999999997</v>
      </c>
      <c r="G6">
        <v>34.700000000000003</v>
      </c>
      <c r="H6">
        <v>30.7</v>
      </c>
      <c r="I6">
        <v>-10.5</v>
      </c>
      <c r="K6" t="s">
        <v>398</v>
      </c>
      <c r="L6">
        <f>COUNTIF(I6:I103,K6)</f>
        <v>4</v>
      </c>
      <c r="N6">
        <v>-1.6</v>
      </c>
    </row>
    <row r="7" spans="1:24" x14ac:dyDescent="0.25">
      <c r="A7" t="s">
        <v>21</v>
      </c>
      <c r="B7">
        <v>27.4</v>
      </c>
      <c r="C7">
        <v>28.3</v>
      </c>
      <c r="D7">
        <v>28.1</v>
      </c>
      <c r="E7">
        <v>33.9</v>
      </c>
      <c r="F7">
        <v>40.200000000000003</v>
      </c>
      <c r="G7">
        <v>44.9</v>
      </c>
      <c r="H7">
        <v>45.2</v>
      </c>
      <c r="I7">
        <v>65</v>
      </c>
      <c r="L7">
        <f>98-SUM(L6,L8,L9)</f>
        <v>56</v>
      </c>
      <c r="N7">
        <v>6.1</v>
      </c>
    </row>
    <row r="8" spans="1:24" x14ac:dyDescent="0.25">
      <c r="A8" t="s">
        <v>22</v>
      </c>
      <c r="B8">
        <v>30.5</v>
      </c>
      <c r="C8">
        <v>31.5</v>
      </c>
      <c r="D8">
        <v>32.4</v>
      </c>
      <c r="E8">
        <v>34.5</v>
      </c>
      <c r="F8">
        <v>36.1</v>
      </c>
      <c r="G8">
        <v>38.799999999999997</v>
      </c>
      <c r="H8">
        <v>41.7</v>
      </c>
      <c r="I8">
        <v>36.700000000000003</v>
      </c>
      <c r="K8" t="s">
        <v>399</v>
      </c>
      <c r="L8">
        <f>COUNTIF(I6:I103,K8)</f>
        <v>37</v>
      </c>
      <c r="N8">
        <v>6.2</v>
      </c>
      <c r="X8" t="s">
        <v>402</v>
      </c>
    </row>
    <row r="9" spans="1:24" x14ac:dyDescent="0.25">
      <c r="A9" t="s">
        <v>23</v>
      </c>
      <c r="B9">
        <v>24.1</v>
      </c>
      <c r="C9">
        <v>24</v>
      </c>
      <c r="D9">
        <v>22.9</v>
      </c>
      <c r="E9">
        <v>26.1</v>
      </c>
      <c r="F9">
        <v>27.7</v>
      </c>
      <c r="G9">
        <v>29.1</v>
      </c>
      <c r="H9">
        <v>35.799999999999997</v>
      </c>
      <c r="I9">
        <v>48.5</v>
      </c>
      <c r="K9" t="s">
        <v>400</v>
      </c>
      <c r="L9">
        <f>COUNTIF(I6:I103,K9)</f>
        <v>1</v>
      </c>
      <c r="N9">
        <v>10</v>
      </c>
    </row>
    <row r="10" spans="1:24" x14ac:dyDescent="0.25">
      <c r="A10" t="s">
        <v>24</v>
      </c>
      <c r="B10">
        <v>31.7</v>
      </c>
      <c r="C10">
        <v>30.7</v>
      </c>
      <c r="D10">
        <v>31.4</v>
      </c>
      <c r="E10">
        <v>32.700000000000003</v>
      </c>
      <c r="F10">
        <v>36.700000000000003</v>
      </c>
      <c r="G10">
        <v>44.8</v>
      </c>
      <c r="H10">
        <v>42.6</v>
      </c>
      <c r="I10">
        <v>34.4</v>
      </c>
      <c r="N10">
        <v>10.3</v>
      </c>
    </row>
    <row r="11" spans="1:24" x14ac:dyDescent="0.25">
      <c r="A11" t="s">
        <v>25</v>
      </c>
      <c r="B11">
        <v>39.6</v>
      </c>
      <c r="C11">
        <v>39.6</v>
      </c>
      <c r="D11">
        <v>39.700000000000003</v>
      </c>
      <c r="E11">
        <v>39.1</v>
      </c>
      <c r="F11">
        <v>45.6</v>
      </c>
      <c r="G11">
        <v>58</v>
      </c>
      <c r="H11">
        <v>59.9</v>
      </c>
      <c r="I11">
        <v>51.3</v>
      </c>
      <c r="K11">
        <f>_xlfn.QUARTILE.EXC(I6:I103,1)</f>
        <v>22.475000000000001</v>
      </c>
      <c r="N11">
        <v>10.5</v>
      </c>
    </row>
    <row r="12" spans="1:24" x14ac:dyDescent="0.25">
      <c r="A12" t="s">
        <v>26</v>
      </c>
      <c r="B12">
        <v>25.9</v>
      </c>
      <c r="C12">
        <v>26.3</v>
      </c>
      <c r="D12">
        <v>25.5</v>
      </c>
      <c r="E12">
        <v>27.9</v>
      </c>
      <c r="F12">
        <v>29.2</v>
      </c>
      <c r="G12">
        <v>29.5</v>
      </c>
      <c r="H12">
        <v>29.6</v>
      </c>
      <c r="I12">
        <v>14.3</v>
      </c>
      <c r="K12">
        <f>_xlfn.QUARTILE.EXC(I6:I103,3)</f>
        <v>63.074999999999996</v>
      </c>
      <c r="N12">
        <v>12.8</v>
      </c>
    </row>
    <row r="13" spans="1:24" x14ac:dyDescent="0.25">
      <c r="A13" t="s">
        <v>27</v>
      </c>
      <c r="B13">
        <v>28.8</v>
      </c>
      <c r="C13">
        <v>27.7</v>
      </c>
      <c r="D13">
        <v>30.6</v>
      </c>
      <c r="E13">
        <v>30</v>
      </c>
      <c r="F13">
        <v>37</v>
      </c>
      <c r="G13">
        <v>36.1</v>
      </c>
      <c r="H13">
        <v>38</v>
      </c>
      <c r="I13">
        <v>31.9</v>
      </c>
      <c r="N13">
        <v>14.2</v>
      </c>
    </row>
    <row r="14" spans="1:24" x14ac:dyDescent="0.25">
      <c r="A14" t="s">
        <v>28</v>
      </c>
      <c r="B14">
        <v>18.899999999999999</v>
      </c>
      <c r="C14">
        <v>19.5</v>
      </c>
      <c r="D14">
        <v>21.1</v>
      </c>
      <c r="E14">
        <v>22.6</v>
      </c>
      <c r="F14">
        <v>27</v>
      </c>
      <c r="G14">
        <v>36.799999999999997</v>
      </c>
      <c r="H14">
        <v>34.700000000000003</v>
      </c>
      <c r="I14">
        <v>83.6</v>
      </c>
      <c r="N14">
        <v>14.3</v>
      </c>
    </row>
    <row r="15" spans="1:24" x14ac:dyDescent="0.25">
      <c r="A15" t="s">
        <v>29</v>
      </c>
      <c r="B15">
        <v>29.2</v>
      </c>
      <c r="C15">
        <v>30.2</v>
      </c>
      <c r="D15">
        <v>37.6</v>
      </c>
      <c r="E15">
        <v>40</v>
      </c>
      <c r="F15">
        <v>43.4</v>
      </c>
      <c r="G15">
        <v>55</v>
      </c>
      <c r="H15">
        <v>57.8</v>
      </c>
      <c r="I15">
        <v>97.9</v>
      </c>
      <c r="L15" s="65" t="s">
        <v>401</v>
      </c>
      <c r="N15">
        <v>15.2</v>
      </c>
    </row>
    <row r="16" spans="1:24" x14ac:dyDescent="0.25">
      <c r="A16" t="s">
        <v>30</v>
      </c>
      <c r="B16">
        <v>20.8</v>
      </c>
      <c r="C16">
        <v>20</v>
      </c>
      <c r="D16">
        <v>21</v>
      </c>
      <c r="E16">
        <v>23.9</v>
      </c>
      <c r="F16">
        <v>28</v>
      </c>
      <c r="G16">
        <v>30.9</v>
      </c>
      <c r="H16">
        <v>32.200000000000003</v>
      </c>
      <c r="I16">
        <v>54.8</v>
      </c>
      <c r="N16">
        <v>15.2</v>
      </c>
    </row>
    <row r="17" spans="1:14" x14ac:dyDescent="0.25">
      <c r="A17" t="s">
        <v>31</v>
      </c>
      <c r="B17">
        <v>27.2</v>
      </c>
      <c r="C17">
        <v>23.3</v>
      </c>
      <c r="D17">
        <v>40.200000000000003</v>
      </c>
      <c r="E17">
        <v>31.2</v>
      </c>
      <c r="F17">
        <v>28.9</v>
      </c>
      <c r="G17">
        <v>28.3</v>
      </c>
      <c r="H17">
        <v>36.1</v>
      </c>
      <c r="I17">
        <v>32.700000000000003</v>
      </c>
      <c r="N17">
        <v>17.7</v>
      </c>
    </row>
    <row r="18" spans="1:14" x14ac:dyDescent="0.25">
      <c r="A18" t="s">
        <v>32</v>
      </c>
      <c r="B18">
        <v>28.5</v>
      </c>
      <c r="C18">
        <v>27.8</v>
      </c>
      <c r="D18">
        <v>31.4</v>
      </c>
      <c r="E18">
        <v>34.6</v>
      </c>
      <c r="F18">
        <v>37.5</v>
      </c>
      <c r="G18">
        <v>39.5</v>
      </c>
      <c r="H18">
        <v>42.9</v>
      </c>
      <c r="I18">
        <v>50.5</v>
      </c>
      <c r="N18">
        <v>18.600000000000001</v>
      </c>
    </row>
    <row r="19" spans="1:14" x14ac:dyDescent="0.25">
      <c r="A19" t="s">
        <v>33</v>
      </c>
      <c r="B19">
        <v>32.6</v>
      </c>
      <c r="C19">
        <v>33.1</v>
      </c>
      <c r="D19">
        <v>31.6</v>
      </c>
      <c r="E19">
        <v>34.200000000000003</v>
      </c>
      <c r="F19">
        <v>37.4</v>
      </c>
      <c r="G19">
        <v>44.2</v>
      </c>
      <c r="H19">
        <v>54.9</v>
      </c>
      <c r="I19">
        <v>68.400000000000006</v>
      </c>
      <c r="N19">
        <v>19.2</v>
      </c>
    </row>
    <row r="20" spans="1:14" x14ac:dyDescent="0.25">
      <c r="A20" t="s">
        <v>35</v>
      </c>
      <c r="B20">
        <v>28.4</v>
      </c>
      <c r="C20">
        <v>28.4</v>
      </c>
      <c r="D20">
        <v>28.8</v>
      </c>
      <c r="E20">
        <v>33.5</v>
      </c>
      <c r="F20">
        <v>36.1</v>
      </c>
      <c r="G20">
        <v>40.4</v>
      </c>
      <c r="H20">
        <v>42.4</v>
      </c>
      <c r="I20">
        <v>49.3</v>
      </c>
      <c r="N20">
        <v>19.399999999999999</v>
      </c>
    </row>
    <row r="21" spans="1:14" x14ac:dyDescent="0.25">
      <c r="A21" t="s">
        <v>36</v>
      </c>
      <c r="B21">
        <v>27.6</v>
      </c>
      <c r="C21">
        <v>28.3</v>
      </c>
      <c r="D21">
        <v>28.8</v>
      </c>
      <c r="E21">
        <v>35.200000000000003</v>
      </c>
      <c r="F21">
        <v>35.9</v>
      </c>
      <c r="G21">
        <v>28.5</v>
      </c>
      <c r="H21">
        <v>33.799999999999997</v>
      </c>
      <c r="I21">
        <v>22.5</v>
      </c>
      <c r="N21">
        <v>19.5</v>
      </c>
    </row>
    <row r="22" spans="1:14" x14ac:dyDescent="0.25">
      <c r="A22" t="s">
        <v>37</v>
      </c>
      <c r="B22">
        <v>26.2</v>
      </c>
      <c r="C22">
        <v>26.5</v>
      </c>
      <c r="D22">
        <v>27.1</v>
      </c>
      <c r="E22">
        <v>28.2</v>
      </c>
      <c r="F22">
        <v>31.6</v>
      </c>
      <c r="G22">
        <v>30.2</v>
      </c>
      <c r="H22">
        <v>31.3</v>
      </c>
      <c r="I22">
        <v>19.5</v>
      </c>
      <c r="N22">
        <v>19.7</v>
      </c>
    </row>
    <row r="23" spans="1:14" x14ac:dyDescent="0.25">
      <c r="A23" t="s">
        <v>38</v>
      </c>
      <c r="B23">
        <v>23.7</v>
      </c>
      <c r="C23">
        <v>24.3</v>
      </c>
      <c r="D23">
        <v>24.1</v>
      </c>
      <c r="E23">
        <v>25.1</v>
      </c>
      <c r="F23">
        <v>25.9</v>
      </c>
      <c r="G23">
        <v>27.6</v>
      </c>
      <c r="H23">
        <v>33.5</v>
      </c>
      <c r="I23">
        <v>41.4</v>
      </c>
      <c r="N23">
        <v>20</v>
      </c>
    </row>
    <row r="24" spans="1:14" x14ac:dyDescent="0.25">
      <c r="A24" t="s">
        <v>39</v>
      </c>
      <c r="B24">
        <v>34</v>
      </c>
      <c r="C24">
        <v>38.1</v>
      </c>
      <c r="D24">
        <v>39.1</v>
      </c>
      <c r="E24">
        <v>43.2</v>
      </c>
      <c r="F24">
        <v>42.6</v>
      </c>
      <c r="G24">
        <v>44.1</v>
      </c>
      <c r="H24">
        <v>46.3</v>
      </c>
      <c r="I24">
        <v>36.200000000000003</v>
      </c>
      <c r="N24">
        <v>20.5</v>
      </c>
    </row>
    <row r="25" spans="1:14" x14ac:dyDescent="0.25">
      <c r="A25" t="s">
        <v>40</v>
      </c>
      <c r="B25">
        <v>30.1</v>
      </c>
      <c r="C25">
        <v>34.200000000000003</v>
      </c>
      <c r="D25">
        <v>33</v>
      </c>
      <c r="E25">
        <v>34.799999999999997</v>
      </c>
      <c r="F25">
        <v>35</v>
      </c>
      <c r="G25">
        <v>32.9</v>
      </c>
      <c r="H25">
        <v>37.6</v>
      </c>
      <c r="I25">
        <v>24.9</v>
      </c>
      <c r="N25">
        <v>20.5</v>
      </c>
    </row>
    <row r="26" spans="1:14" x14ac:dyDescent="0.25">
      <c r="A26" t="s">
        <v>41</v>
      </c>
      <c r="B26">
        <v>33.9</v>
      </c>
      <c r="C26">
        <v>32.200000000000003</v>
      </c>
      <c r="D26">
        <v>33.200000000000003</v>
      </c>
      <c r="E26">
        <v>32.1</v>
      </c>
      <c r="F26">
        <v>34.200000000000003</v>
      </c>
      <c r="G26">
        <v>37.799999999999997</v>
      </c>
      <c r="H26">
        <v>40.200000000000003</v>
      </c>
      <c r="I26">
        <v>18.600000000000001</v>
      </c>
      <c r="N26">
        <v>20.6</v>
      </c>
    </row>
    <row r="27" spans="1:14" x14ac:dyDescent="0.25">
      <c r="A27" t="s">
        <v>42</v>
      </c>
      <c r="B27">
        <v>31.2</v>
      </c>
      <c r="C27">
        <v>29.5</v>
      </c>
      <c r="D27">
        <v>28.9</v>
      </c>
      <c r="E27">
        <v>28.3</v>
      </c>
      <c r="F27">
        <v>26.9</v>
      </c>
      <c r="G27">
        <v>29.8</v>
      </c>
      <c r="H27">
        <v>34.4</v>
      </c>
      <c r="I27">
        <v>10.3</v>
      </c>
      <c r="N27">
        <v>21.1</v>
      </c>
    </row>
    <row r="28" spans="1:14" x14ac:dyDescent="0.25">
      <c r="A28" t="s">
        <v>43</v>
      </c>
      <c r="B28">
        <v>29.2</v>
      </c>
      <c r="C28">
        <v>28.5</v>
      </c>
      <c r="D28">
        <v>30.1</v>
      </c>
      <c r="E28">
        <v>32.6</v>
      </c>
      <c r="F28">
        <v>35.200000000000003</v>
      </c>
      <c r="G28">
        <v>34.700000000000003</v>
      </c>
      <c r="H28">
        <v>35.200000000000003</v>
      </c>
      <c r="I28">
        <v>20.5</v>
      </c>
      <c r="N28">
        <v>22.4</v>
      </c>
    </row>
    <row r="29" spans="1:14" x14ac:dyDescent="0.25">
      <c r="A29" t="s">
        <v>44</v>
      </c>
      <c r="B29">
        <v>29.8</v>
      </c>
      <c r="C29">
        <v>27.4</v>
      </c>
      <c r="D29">
        <v>32.4</v>
      </c>
      <c r="E29">
        <v>36.799999999999997</v>
      </c>
      <c r="F29">
        <v>40.799999999999997</v>
      </c>
      <c r="G29">
        <v>45.3</v>
      </c>
      <c r="H29">
        <v>51.9</v>
      </c>
      <c r="I29">
        <v>74.2</v>
      </c>
      <c r="N29">
        <v>22.5</v>
      </c>
    </row>
    <row r="30" spans="1:14" x14ac:dyDescent="0.25">
      <c r="A30" t="s">
        <v>45</v>
      </c>
      <c r="B30">
        <v>21.6</v>
      </c>
      <c r="C30">
        <v>21.8</v>
      </c>
      <c r="D30">
        <v>22.1</v>
      </c>
      <c r="E30">
        <v>27.9</v>
      </c>
      <c r="F30">
        <v>28.7</v>
      </c>
      <c r="G30">
        <v>36</v>
      </c>
      <c r="H30">
        <v>37.200000000000003</v>
      </c>
      <c r="I30">
        <v>72.2</v>
      </c>
      <c r="N30">
        <v>24.1</v>
      </c>
    </row>
    <row r="31" spans="1:14" x14ac:dyDescent="0.25">
      <c r="A31" t="s">
        <v>46</v>
      </c>
      <c r="B31">
        <v>32.200000000000003</v>
      </c>
      <c r="C31">
        <v>33.9</v>
      </c>
      <c r="D31">
        <v>35.200000000000003</v>
      </c>
      <c r="E31">
        <v>33.6</v>
      </c>
      <c r="F31">
        <v>36.700000000000003</v>
      </c>
      <c r="G31">
        <v>36</v>
      </c>
      <c r="H31">
        <v>43.4</v>
      </c>
      <c r="I31">
        <v>34.799999999999997</v>
      </c>
      <c r="N31">
        <v>24.9</v>
      </c>
    </row>
    <row r="32" spans="1:14" x14ac:dyDescent="0.25">
      <c r="A32" t="s">
        <v>47</v>
      </c>
      <c r="B32">
        <v>26.3</v>
      </c>
      <c r="C32">
        <v>26.4</v>
      </c>
      <c r="D32">
        <v>27.4</v>
      </c>
      <c r="E32">
        <v>28</v>
      </c>
      <c r="F32">
        <v>29.1</v>
      </c>
      <c r="G32">
        <v>29.5</v>
      </c>
      <c r="H32">
        <v>31.4</v>
      </c>
      <c r="I32">
        <v>19.399999999999999</v>
      </c>
      <c r="N32">
        <v>26.6</v>
      </c>
    </row>
    <row r="33" spans="1:14" x14ac:dyDescent="0.25">
      <c r="A33" t="s">
        <v>1</v>
      </c>
      <c r="B33">
        <v>26</v>
      </c>
      <c r="C33">
        <v>26.5</v>
      </c>
      <c r="D33">
        <v>28.5</v>
      </c>
      <c r="E33">
        <v>29.2</v>
      </c>
      <c r="F33">
        <v>33.6</v>
      </c>
      <c r="G33">
        <v>40.4</v>
      </c>
      <c r="H33">
        <v>44</v>
      </c>
      <c r="I33">
        <v>69.2</v>
      </c>
      <c r="N33">
        <v>27.7</v>
      </c>
    </row>
    <row r="34" spans="1:14" x14ac:dyDescent="0.25">
      <c r="A34" t="s">
        <v>48</v>
      </c>
      <c r="B34">
        <v>38</v>
      </c>
      <c r="C34">
        <v>38.4</v>
      </c>
      <c r="D34">
        <v>40.799999999999997</v>
      </c>
      <c r="E34">
        <v>44.9</v>
      </c>
      <c r="F34">
        <v>51.9</v>
      </c>
      <c r="G34">
        <v>49.4</v>
      </c>
      <c r="H34">
        <v>50.9</v>
      </c>
      <c r="I34">
        <v>33.9</v>
      </c>
      <c r="N34">
        <v>27.7</v>
      </c>
    </row>
    <row r="35" spans="1:14" x14ac:dyDescent="0.25">
      <c r="A35" t="s">
        <v>50</v>
      </c>
      <c r="B35">
        <v>21.1</v>
      </c>
      <c r="C35">
        <v>21</v>
      </c>
      <c r="D35">
        <v>19.100000000000001</v>
      </c>
      <c r="E35">
        <v>18.7</v>
      </c>
      <c r="F35">
        <v>22.3</v>
      </c>
      <c r="G35">
        <v>32</v>
      </c>
      <c r="H35">
        <v>33.299999999999997</v>
      </c>
      <c r="I35">
        <v>57.8</v>
      </c>
      <c r="N35">
        <v>28.6</v>
      </c>
    </row>
    <row r="36" spans="1:14" x14ac:dyDescent="0.25">
      <c r="A36" t="s">
        <v>51</v>
      </c>
      <c r="B36">
        <v>23.4</v>
      </c>
      <c r="C36">
        <v>24.6</v>
      </c>
      <c r="D36">
        <v>26.6</v>
      </c>
      <c r="E36">
        <v>28.3</v>
      </c>
      <c r="F36">
        <v>36.1</v>
      </c>
      <c r="G36">
        <v>38.799999999999997</v>
      </c>
      <c r="H36">
        <v>38.1</v>
      </c>
      <c r="I36">
        <v>62.8</v>
      </c>
      <c r="N36">
        <v>29.5</v>
      </c>
    </row>
    <row r="37" spans="1:14" x14ac:dyDescent="0.25">
      <c r="A37" t="s">
        <v>52</v>
      </c>
      <c r="B37">
        <v>27.1</v>
      </c>
      <c r="C37">
        <v>25.6</v>
      </c>
      <c r="D37">
        <v>25.5</v>
      </c>
      <c r="E37">
        <v>26</v>
      </c>
      <c r="F37">
        <v>33.1</v>
      </c>
      <c r="G37">
        <v>33.5</v>
      </c>
      <c r="H37">
        <v>36.1</v>
      </c>
      <c r="I37">
        <v>33.200000000000003</v>
      </c>
      <c r="N37">
        <v>30.5</v>
      </c>
    </row>
    <row r="38" spans="1:14" x14ac:dyDescent="0.25">
      <c r="A38" t="s">
        <v>53</v>
      </c>
      <c r="B38">
        <v>21.3</v>
      </c>
      <c r="C38">
        <v>20.8</v>
      </c>
      <c r="D38">
        <v>19.7</v>
      </c>
      <c r="E38">
        <v>19.5</v>
      </c>
      <c r="F38">
        <v>23.1</v>
      </c>
      <c r="G38">
        <v>22.8</v>
      </c>
      <c r="H38">
        <v>22.6</v>
      </c>
      <c r="I38">
        <v>6.1</v>
      </c>
      <c r="N38">
        <v>30.9</v>
      </c>
    </row>
    <row r="39" spans="1:14" x14ac:dyDescent="0.25">
      <c r="A39" t="s">
        <v>54</v>
      </c>
      <c r="B39">
        <v>26.1</v>
      </c>
      <c r="C39">
        <v>30.1</v>
      </c>
      <c r="D39">
        <v>31.8</v>
      </c>
      <c r="E39">
        <v>35.200000000000003</v>
      </c>
      <c r="F39">
        <v>38.1</v>
      </c>
      <c r="G39">
        <v>40</v>
      </c>
      <c r="H39">
        <v>44.7</v>
      </c>
      <c r="I39">
        <v>71.3</v>
      </c>
      <c r="N39">
        <v>31</v>
      </c>
    </row>
    <row r="40" spans="1:14" x14ac:dyDescent="0.25">
      <c r="A40" t="s">
        <v>55</v>
      </c>
      <c r="B40">
        <v>27.4</v>
      </c>
      <c r="C40">
        <v>28</v>
      </c>
      <c r="D40">
        <v>28.6</v>
      </c>
      <c r="E40">
        <v>29.1</v>
      </c>
      <c r="F40">
        <v>35.4</v>
      </c>
      <c r="G40">
        <v>35.200000000000003</v>
      </c>
      <c r="H40">
        <v>32.799999999999997</v>
      </c>
      <c r="I40">
        <v>19.7</v>
      </c>
      <c r="N40">
        <v>31.4</v>
      </c>
    </row>
    <row r="41" spans="1:14" x14ac:dyDescent="0.25">
      <c r="A41" t="s">
        <v>56</v>
      </c>
      <c r="B41">
        <v>35.6</v>
      </c>
      <c r="C41">
        <v>35.6</v>
      </c>
      <c r="D41">
        <v>35.9</v>
      </c>
      <c r="E41">
        <v>35.1</v>
      </c>
      <c r="F41">
        <v>36.799999999999997</v>
      </c>
      <c r="G41">
        <v>37.6</v>
      </c>
      <c r="H41">
        <v>41</v>
      </c>
      <c r="I41">
        <v>15.2</v>
      </c>
      <c r="N41">
        <v>31.5</v>
      </c>
    </row>
    <row r="42" spans="1:14" x14ac:dyDescent="0.25">
      <c r="A42" t="s">
        <v>57</v>
      </c>
      <c r="B42">
        <v>16.899999999999999</v>
      </c>
      <c r="C42">
        <v>17.3</v>
      </c>
      <c r="D42">
        <v>19.5</v>
      </c>
      <c r="E42">
        <v>22.1</v>
      </c>
      <c r="F42">
        <v>25.6</v>
      </c>
      <c r="G42">
        <v>29</v>
      </c>
      <c r="H42">
        <v>29.9</v>
      </c>
      <c r="I42">
        <v>76.900000000000006</v>
      </c>
      <c r="N42">
        <v>31.9</v>
      </c>
    </row>
    <row r="43" spans="1:14" x14ac:dyDescent="0.25">
      <c r="A43" t="s">
        <v>58</v>
      </c>
      <c r="B43">
        <v>21</v>
      </c>
      <c r="C43">
        <v>21.9</v>
      </c>
      <c r="D43">
        <v>21.5</v>
      </c>
      <c r="E43">
        <v>23.1</v>
      </c>
      <c r="F43">
        <v>23.5</v>
      </c>
      <c r="G43">
        <v>23.3</v>
      </c>
      <c r="H43">
        <v>23.1</v>
      </c>
      <c r="I43">
        <v>10</v>
      </c>
      <c r="N43">
        <v>32.700000000000003</v>
      </c>
    </row>
    <row r="44" spans="1:14" x14ac:dyDescent="0.25">
      <c r="A44" t="s">
        <v>59</v>
      </c>
      <c r="B44">
        <v>23.5</v>
      </c>
      <c r="C44">
        <v>22.5</v>
      </c>
      <c r="D44">
        <v>23.7</v>
      </c>
      <c r="E44">
        <v>27.7</v>
      </c>
      <c r="F44">
        <v>34.1</v>
      </c>
      <c r="G44">
        <v>39.299999999999997</v>
      </c>
      <c r="H44">
        <v>38.9</v>
      </c>
      <c r="I44">
        <v>65.5</v>
      </c>
      <c r="N44">
        <v>33.200000000000003</v>
      </c>
    </row>
    <row r="45" spans="1:14" x14ac:dyDescent="0.25">
      <c r="A45" t="s">
        <v>60</v>
      </c>
      <c r="B45">
        <v>24.6</v>
      </c>
      <c r="C45">
        <v>26</v>
      </c>
      <c r="D45">
        <v>28.4</v>
      </c>
      <c r="E45">
        <v>29.5</v>
      </c>
      <c r="F45">
        <v>31.4</v>
      </c>
      <c r="G45">
        <v>33.1</v>
      </c>
      <c r="H45">
        <v>34.299999999999997</v>
      </c>
      <c r="I45">
        <v>39.4</v>
      </c>
      <c r="N45">
        <v>33.5</v>
      </c>
    </row>
    <row r="46" spans="1:14" x14ac:dyDescent="0.25">
      <c r="A46" t="s">
        <v>61</v>
      </c>
      <c r="B46">
        <v>31.9</v>
      </c>
      <c r="C46">
        <v>32.4</v>
      </c>
      <c r="D46">
        <v>33.200000000000003</v>
      </c>
      <c r="E46">
        <v>36.6</v>
      </c>
      <c r="F46">
        <v>38.6</v>
      </c>
      <c r="G46">
        <v>44.9</v>
      </c>
      <c r="H46">
        <v>48.2</v>
      </c>
      <c r="I46">
        <v>51.1</v>
      </c>
      <c r="N46">
        <v>33.9</v>
      </c>
    </row>
    <row r="47" spans="1:14" x14ac:dyDescent="0.25">
      <c r="A47" t="s">
        <v>62</v>
      </c>
      <c r="B47">
        <v>20.2</v>
      </c>
      <c r="C47">
        <v>18.3</v>
      </c>
      <c r="D47">
        <v>18.5</v>
      </c>
      <c r="E47">
        <v>21.3</v>
      </c>
      <c r="F47">
        <v>23.3</v>
      </c>
      <c r="G47">
        <v>26.9</v>
      </c>
      <c r="H47">
        <v>32.799999999999997</v>
      </c>
      <c r="I47">
        <v>62.4</v>
      </c>
      <c r="N47">
        <v>34.4</v>
      </c>
    </row>
    <row r="48" spans="1:14" x14ac:dyDescent="0.25">
      <c r="A48" t="s">
        <v>63</v>
      </c>
      <c r="B48">
        <v>21.8</v>
      </c>
      <c r="C48">
        <v>22.7</v>
      </c>
      <c r="D48">
        <v>24.6</v>
      </c>
      <c r="E48">
        <v>27.4</v>
      </c>
      <c r="F48">
        <v>29.6</v>
      </c>
      <c r="G48">
        <v>28.6</v>
      </c>
      <c r="H48">
        <v>26.3</v>
      </c>
      <c r="I48">
        <v>20.6</v>
      </c>
      <c r="N48">
        <v>34.6</v>
      </c>
    </row>
    <row r="49" spans="1:14" x14ac:dyDescent="0.25">
      <c r="A49" t="s">
        <v>64</v>
      </c>
      <c r="B49">
        <v>31.3</v>
      </c>
      <c r="C49">
        <v>31.6</v>
      </c>
      <c r="D49">
        <v>32.4</v>
      </c>
      <c r="E49">
        <v>33.4</v>
      </c>
      <c r="F49">
        <v>34</v>
      </c>
      <c r="G49">
        <v>36.5</v>
      </c>
      <c r="H49">
        <v>41</v>
      </c>
      <c r="I49">
        <v>31</v>
      </c>
      <c r="N49">
        <v>34.799999999999997</v>
      </c>
    </row>
    <row r="50" spans="1:14" x14ac:dyDescent="0.25">
      <c r="A50" t="s">
        <v>65</v>
      </c>
      <c r="B50">
        <v>27.7</v>
      </c>
      <c r="C50">
        <v>30.4</v>
      </c>
      <c r="D50">
        <v>31.3</v>
      </c>
      <c r="E50">
        <v>33.200000000000003</v>
      </c>
      <c r="F50">
        <v>35.200000000000003</v>
      </c>
      <c r="G50">
        <v>36.1</v>
      </c>
      <c r="H50">
        <v>38.6</v>
      </c>
      <c r="I50">
        <v>39.4</v>
      </c>
      <c r="N50">
        <v>36.1</v>
      </c>
    </row>
    <row r="51" spans="1:14" x14ac:dyDescent="0.25">
      <c r="A51" t="s">
        <v>66</v>
      </c>
      <c r="B51">
        <v>37</v>
      </c>
      <c r="C51">
        <v>37.6</v>
      </c>
      <c r="D51">
        <v>39.6</v>
      </c>
      <c r="E51">
        <v>43.1</v>
      </c>
      <c r="F51">
        <v>42</v>
      </c>
      <c r="G51">
        <v>40.1</v>
      </c>
      <c r="H51">
        <v>45.3</v>
      </c>
      <c r="I51">
        <v>22.4</v>
      </c>
      <c r="N51">
        <v>36.200000000000003</v>
      </c>
    </row>
    <row r="52" spans="1:14" x14ac:dyDescent="0.25">
      <c r="A52" t="s">
        <v>67</v>
      </c>
      <c r="B52">
        <v>30.2</v>
      </c>
      <c r="C52">
        <v>31.9</v>
      </c>
      <c r="D52">
        <v>33.700000000000003</v>
      </c>
      <c r="E52">
        <v>33.299999999999997</v>
      </c>
      <c r="F52">
        <v>38.200000000000003</v>
      </c>
      <c r="G52">
        <v>37</v>
      </c>
      <c r="H52">
        <v>36.4</v>
      </c>
      <c r="I52">
        <v>20.5</v>
      </c>
      <c r="N52">
        <v>36.700000000000003</v>
      </c>
    </row>
    <row r="53" spans="1:14" x14ac:dyDescent="0.25">
      <c r="A53" t="s">
        <v>68</v>
      </c>
      <c r="B53">
        <v>28.1</v>
      </c>
      <c r="C53">
        <v>26.9</v>
      </c>
      <c r="D53">
        <v>27.5</v>
      </c>
      <c r="E53">
        <v>29.6</v>
      </c>
      <c r="F53">
        <v>31.7</v>
      </c>
      <c r="G53">
        <v>35.5</v>
      </c>
      <c r="H53">
        <v>41.9</v>
      </c>
      <c r="I53">
        <v>49.1</v>
      </c>
      <c r="N53">
        <v>36.799999999999997</v>
      </c>
    </row>
    <row r="54" spans="1:14" x14ac:dyDescent="0.25">
      <c r="A54" t="s">
        <v>69</v>
      </c>
      <c r="B54">
        <v>20.5</v>
      </c>
      <c r="C54">
        <v>18.8</v>
      </c>
      <c r="D54">
        <v>21.4</v>
      </c>
      <c r="E54">
        <v>22.9</v>
      </c>
      <c r="F54">
        <v>28</v>
      </c>
      <c r="G54">
        <v>27.9</v>
      </c>
      <c r="H54">
        <v>27.6</v>
      </c>
      <c r="I54">
        <v>34.6</v>
      </c>
      <c r="N54">
        <v>36.9</v>
      </c>
    </row>
    <row r="55" spans="1:14" x14ac:dyDescent="0.25">
      <c r="A55" t="s">
        <v>70</v>
      </c>
      <c r="B55">
        <v>27.9</v>
      </c>
      <c r="C55">
        <v>27.9</v>
      </c>
      <c r="D55">
        <v>32.299999999999997</v>
      </c>
      <c r="E55">
        <v>34.9</v>
      </c>
      <c r="F55">
        <v>38.1</v>
      </c>
      <c r="G55">
        <v>36.9</v>
      </c>
      <c r="H55">
        <v>36.4</v>
      </c>
      <c r="I55">
        <v>30.5</v>
      </c>
      <c r="N55">
        <v>37.299999999999997</v>
      </c>
    </row>
    <row r="56" spans="1:14" x14ac:dyDescent="0.25">
      <c r="A56" t="s">
        <v>71</v>
      </c>
      <c r="B56">
        <v>36.4</v>
      </c>
      <c r="C56">
        <v>32.9</v>
      </c>
      <c r="D56">
        <v>36.299999999999997</v>
      </c>
      <c r="E56">
        <v>37.299999999999997</v>
      </c>
      <c r="F56">
        <v>39.200000000000003</v>
      </c>
      <c r="G56">
        <v>36.4</v>
      </c>
      <c r="H56">
        <v>46.1</v>
      </c>
      <c r="I56">
        <v>26.6</v>
      </c>
      <c r="N56">
        <v>39.4</v>
      </c>
    </row>
    <row r="57" spans="1:14" x14ac:dyDescent="0.25">
      <c r="A57" t="s">
        <v>72</v>
      </c>
      <c r="B57">
        <v>19.600000000000001</v>
      </c>
      <c r="C57">
        <v>19</v>
      </c>
      <c r="D57">
        <v>21.1</v>
      </c>
      <c r="E57">
        <v>24.4</v>
      </c>
      <c r="F57">
        <v>27.7</v>
      </c>
      <c r="G57">
        <v>33.299999999999997</v>
      </c>
      <c r="H57">
        <v>35.299999999999997</v>
      </c>
      <c r="I57">
        <v>80.099999999999994</v>
      </c>
      <c r="N57">
        <v>39.4</v>
      </c>
    </row>
    <row r="58" spans="1:14" x14ac:dyDescent="0.25">
      <c r="A58" t="s">
        <v>73</v>
      </c>
      <c r="B58">
        <v>25.1</v>
      </c>
      <c r="C58">
        <v>25.5</v>
      </c>
      <c r="D58">
        <v>26.3</v>
      </c>
      <c r="E58">
        <v>28</v>
      </c>
      <c r="F58">
        <v>28.6</v>
      </c>
      <c r="G58">
        <v>29.4</v>
      </c>
      <c r="H58">
        <v>30.4</v>
      </c>
      <c r="I58">
        <v>21.1</v>
      </c>
      <c r="N58">
        <v>41.4</v>
      </c>
    </row>
    <row r="59" spans="1:14" x14ac:dyDescent="0.25">
      <c r="A59" t="s">
        <v>74</v>
      </c>
      <c r="B59">
        <v>27.6</v>
      </c>
      <c r="C59">
        <v>28.1</v>
      </c>
      <c r="D59">
        <v>29.8</v>
      </c>
      <c r="E59">
        <v>31.8</v>
      </c>
      <c r="F59">
        <v>36.5</v>
      </c>
      <c r="G59">
        <v>42.5</v>
      </c>
      <c r="H59">
        <v>47.3</v>
      </c>
      <c r="I59">
        <v>71.400000000000006</v>
      </c>
      <c r="N59">
        <v>43.7</v>
      </c>
    </row>
    <row r="60" spans="1:14" x14ac:dyDescent="0.25">
      <c r="A60" t="s">
        <v>75</v>
      </c>
      <c r="B60">
        <v>34.5</v>
      </c>
      <c r="C60">
        <v>38.799999999999997</v>
      </c>
      <c r="D60">
        <v>42.7</v>
      </c>
      <c r="E60">
        <v>46.2</v>
      </c>
      <c r="F60">
        <v>50.9</v>
      </c>
      <c r="G60">
        <v>55.9</v>
      </c>
      <c r="H60">
        <v>59</v>
      </c>
      <c r="I60">
        <v>71</v>
      </c>
      <c r="N60">
        <v>44.4</v>
      </c>
    </row>
    <row r="61" spans="1:14" x14ac:dyDescent="0.25">
      <c r="A61" t="s">
        <v>76</v>
      </c>
      <c r="B61">
        <v>32.4</v>
      </c>
      <c r="C61">
        <v>32.9</v>
      </c>
      <c r="D61">
        <v>34.5</v>
      </c>
      <c r="E61">
        <v>32.6</v>
      </c>
      <c r="F61">
        <v>33.799999999999997</v>
      </c>
      <c r="G61">
        <v>35.6</v>
      </c>
      <c r="H61">
        <v>42.4</v>
      </c>
      <c r="I61">
        <v>30.9</v>
      </c>
      <c r="N61">
        <v>46</v>
      </c>
    </row>
    <row r="62" spans="1:14" x14ac:dyDescent="0.25">
      <c r="A62" t="s">
        <v>77</v>
      </c>
      <c r="B62">
        <v>25.2</v>
      </c>
      <c r="C62">
        <v>24.7</v>
      </c>
      <c r="D62">
        <v>23.8</v>
      </c>
      <c r="E62">
        <v>29</v>
      </c>
      <c r="F62">
        <v>32.5</v>
      </c>
      <c r="G62">
        <v>30.5</v>
      </c>
      <c r="H62">
        <v>36.799999999999997</v>
      </c>
      <c r="I62">
        <v>46</v>
      </c>
      <c r="N62">
        <v>46.5</v>
      </c>
    </row>
    <row r="63" spans="1:14" x14ac:dyDescent="0.25">
      <c r="A63" t="s">
        <v>78</v>
      </c>
      <c r="B63">
        <v>15.5</v>
      </c>
      <c r="C63">
        <v>14.8</v>
      </c>
      <c r="D63">
        <v>16.2</v>
      </c>
      <c r="E63">
        <v>17.100000000000001</v>
      </c>
      <c r="F63">
        <v>21.9</v>
      </c>
      <c r="G63">
        <v>22.9</v>
      </c>
      <c r="H63">
        <v>27.2</v>
      </c>
      <c r="I63">
        <v>75.5</v>
      </c>
      <c r="N63">
        <v>48.5</v>
      </c>
    </row>
    <row r="64" spans="1:14" x14ac:dyDescent="0.25">
      <c r="A64" t="s">
        <v>79</v>
      </c>
      <c r="B64">
        <v>22.8</v>
      </c>
      <c r="C64">
        <v>22.9</v>
      </c>
      <c r="D64">
        <v>23.2</v>
      </c>
      <c r="E64">
        <v>25.4</v>
      </c>
      <c r="F64">
        <v>27.3</v>
      </c>
      <c r="G64">
        <v>28.9</v>
      </c>
      <c r="H64">
        <v>31.3</v>
      </c>
      <c r="I64">
        <v>37.299999999999997</v>
      </c>
      <c r="N64">
        <v>49.1</v>
      </c>
    </row>
    <row r="65" spans="1:14" x14ac:dyDescent="0.25">
      <c r="A65" t="s">
        <v>80</v>
      </c>
      <c r="B65">
        <v>19.3</v>
      </c>
      <c r="C65">
        <v>21.1</v>
      </c>
      <c r="D65">
        <v>25.6</v>
      </c>
      <c r="E65">
        <v>30.5</v>
      </c>
      <c r="F65">
        <v>32.1</v>
      </c>
      <c r="G65">
        <v>38.4</v>
      </c>
      <c r="H65">
        <v>46.4</v>
      </c>
      <c r="I65">
        <v>140.4</v>
      </c>
      <c r="N65">
        <v>49.3</v>
      </c>
    </row>
    <row r="66" spans="1:14" x14ac:dyDescent="0.25">
      <c r="A66" t="s">
        <v>82</v>
      </c>
      <c r="B66">
        <v>26</v>
      </c>
      <c r="C66">
        <v>26.7</v>
      </c>
      <c r="D66">
        <v>25.4</v>
      </c>
      <c r="E66">
        <v>28.6</v>
      </c>
      <c r="F66">
        <v>33.799999999999997</v>
      </c>
      <c r="G66">
        <v>31.8</v>
      </c>
      <c r="H66">
        <v>34.700000000000003</v>
      </c>
      <c r="I66">
        <v>33.5</v>
      </c>
      <c r="N66">
        <v>50.5</v>
      </c>
    </row>
    <row r="67" spans="1:14" x14ac:dyDescent="0.25">
      <c r="A67" t="s">
        <v>83</v>
      </c>
      <c r="B67">
        <v>29.4</v>
      </c>
      <c r="C67">
        <v>29.8</v>
      </c>
      <c r="D67">
        <v>32.4</v>
      </c>
      <c r="E67">
        <v>35.9</v>
      </c>
      <c r="F67">
        <v>43.6</v>
      </c>
      <c r="G67">
        <v>47.6</v>
      </c>
      <c r="H67">
        <v>49.5</v>
      </c>
      <c r="I67">
        <v>68.400000000000006</v>
      </c>
      <c r="N67">
        <v>51.1</v>
      </c>
    </row>
    <row r="68" spans="1:14" x14ac:dyDescent="0.25">
      <c r="A68" t="s">
        <v>84</v>
      </c>
      <c r="B68">
        <v>29.5</v>
      </c>
      <c r="C68">
        <v>29.3</v>
      </c>
      <c r="D68">
        <v>29.5</v>
      </c>
      <c r="E68">
        <v>29.1</v>
      </c>
      <c r="F68">
        <v>28.3</v>
      </c>
      <c r="G68">
        <v>29</v>
      </c>
      <c r="H68">
        <v>33.700000000000003</v>
      </c>
      <c r="I68">
        <v>14.2</v>
      </c>
      <c r="N68">
        <v>51.3</v>
      </c>
    </row>
    <row r="69" spans="1:14" x14ac:dyDescent="0.25">
      <c r="A69" t="s">
        <v>85</v>
      </c>
      <c r="B69">
        <v>22.4</v>
      </c>
      <c r="C69">
        <v>22.8</v>
      </c>
      <c r="D69">
        <v>23.5</v>
      </c>
      <c r="E69">
        <v>25</v>
      </c>
      <c r="F69">
        <v>27.1</v>
      </c>
      <c r="G69">
        <v>27.5</v>
      </c>
      <c r="H69">
        <v>28.8</v>
      </c>
      <c r="I69">
        <v>28.6</v>
      </c>
      <c r="N69">
        <v>51.9</v>
      </c>
    </row>
    <row r="70" spans="1:14" x14ac:dyDescent="0.25">
      <c r="A70" t="s">
        <v>86</v>
      </c>
      <c r="B70">
        <v>29.1</v>
      </c>
      <c r="C70">
        <v>30.1</v>
      </c>
      <c r="D70">
        <v>29.1</v>
      </c>
      <c r="E70">
        <v>30.2</v>
      </c>
      <c r="F70">
        <v>36.299999999999997</v>
      </c>
      <c r="G70">
        <v>39.6</v>
      </c>
      <c r="H70">
        <v>47.7</v>
      </c>
      <c r="I70">
        <v>63.9</v>
      </c>
      <c r="N70">
        <v>53.2</v>
      </c>
    </row>
    <row r="71" spans="1:14" x14ac:dyDescent="0.25">
      <c r="A71" t="s">
        <v>87</v>
      </c>
      <c r="B71">
        <v>21.3</v>
      </c>
      <c r="C71">
        <v>21.4</v>
      </c>
      <c r="D71">
        <v>25.4</v>
      </c>
      <c r="E71">
        <v>28.3</v>
      </c>
      <c r="F71">
        <v>30.3</v>
      </c>
      <c r="G71">
        <v>32.200000000000003</v>
      </c>
      <c r="H71">
        <v>30.6</v>
      </c>
      <c r="I71">
        <v>43.7</v>
      </c>
      <c r="N71">
        <v>54</v>
      </c>
    </row>
    <row r="72" spans="1:14" x14ac:dyDescent="0.25">
      <c r="A72" t="s">
        <v>88</v>
      </c>
      <c r="B72">
        <v>29.7</v>
      </c>
      <c r="C72">
        <v>28.8</v>
      </c>
      <c r="D72">
        <v>31.5</v>
      </c>
      <c r="E72">
        <v>31.9</v>
      </c>
      <c r="F72">
        <v>32.6</v>
      </c>
      <c r="G72">
        <v>32.5</v>
      </c>
      <c r="H72">
        <v>35.4</v>
      </c>
      <c r="I72">
        <v>19.2</v>
      </c>
      <c r="N72">
        <v>54.8</v>
      </c>
    </row>
    <row r="73" spans="1:14" x14ac:dyDescent="0.25">
      <c r="A73" t="s">
        <v>89</v>
      </c>
      <c r="B73">
        <v>23.1</v>
      </c>
      <c r="C73">
        <v>23.4</v>
      </c>
      <c r="D73">
        <v>24.5</v>
      </c>
      <c r="E73">
        <v>24.6</v>
      </c>
      <c r="F73">
        <v>25.6</v>
      </c>
      <c r="G73">
        <v>25.3</v>
      </c>
      <c r="H73">
        <v>31.6</v>
      </c>
      <c r="I73">
        <v>36.799999999999997</v>
      </c>
      <c r="N73">
        <v>57</v>
      </c>
    </row>
    <row r="74" spans="1:14" x14ac:dyDescent="0.25">
      <c r="A74" t="s">
        <v>90</v>
      </c>
      <c r="B74">
        <v>32.4</v>
      </c>
      <c r="C74">
        <v>31.5</v>
      </c>
      <c r="D74">
        <v>33</v>
      </c>
      <c r="E74">
        <v>35.9</v>
      </c>
      <c r="F74">
        <v>38.6</v>
      </c>
      <c r="G74">
        <v>36.9</v>
      </c>
      <c r="H74">
        <v>40.200000000000003</v>
      </c>
      <c r="I74">
        <v>24.1</v>
      </c>
      <c r="N74">
        <v>57.8</v>
      </c>
    </row>
    <row r="75" spans="1:14" x14ac:dyDescent="0.25">
      <c r="A75" t="s">
        <v>91</v>
      </c>
      <c r="B75">
        <v>31.1</v>
      </c>
      <c r="C75">
        <v>32.799999999999997</v>
      </c>
      <c r="D75">
        <v>32.9</v>
      </c>
      <c r="E75">
        <v>38.700000000000003</v>
      </c>
      <c r="F75">
        <v>39.700000000000003</v>
      </c>
      <c r="G75">
        <v>47.7</v>
      </c>
      <c r="H75">
        <v>55.3</v>
      </c>
      <c r="I75">
        <v>77.8</v>
      </c>
      <c r="N75">
        <v>58.7</v>
      </c>
    </row>
    <row r="76" spans="1:14" x14ac:dyDescent="0.25">
      <c r="A76" t="s">
        <v>92</v>
      </c>
      <c r="B76">
        <v>28.4</v>
      </c>
      <c r="C76">
        <v>30.7</v>
      </c>
      <c r="D76">
        <v>34.1</v>
      </c>
      <c r="E76">
        <v>34.1</v>
      </c>
      <c r="F76">
        <v>35</v>
      </c>
      <c r="G76">
        <v>39.799999999999997</v>
      </c>
      <c r="H76">
        <v>41.6</v>
      </c>
      <c r="I76">
        <v>46.5</v>
      </c>
      <c r="N76">
        <v>60</v>
      </c>
    </row>
    <row r="77" spans="1:14" x14ac:dyDescent="0.25">
      <c r="A77" t="s">
        <v>93</v>
      </c>
      <c r="B77">
        <v>38.6</v>
      </c>
      <c r="C77">
        <v>40.700000000000003</v>
      </c>
      <c r="D77">
        <v>40.700000000000003</v>
      </c>
      <c r="E77">
        <v>41.8</v>
      </c>
      <c r="F77">
        <v>42.6</v>
      </c>
      <c r="G77">
        <v>46.1</v>
      </c>
      <c r="H77">
        <v>49.3</v>
      </c>
      <c r="I77">
        <v>27.7</v>
      </c>
      <c r="N77">
        <v>62.4</v>
      </c>
    </row>
    <row r="78" spans="1:14" x14ac:dyDescent="0.25">
      <c r="A78" t="s">
        <v>94</v>
      </c>
      <c r="B78">
        <v>34.6</v>
      </c>
      <c r="C78">
        <v>35.200000000000003</v>
      </c>
      <c r="D78">
        <v>38.1</v>
      </c>
      <c r="E78">
        <v>51.6</v>
      </c>
      <c r="F78">
        <v>52.4</v>
      </c>
      <c r="G78">
        <v>45.1</v>
      </c>
      <c r="H78">
        <v>47.1</v>
      </c>
      <c r="I78">
        <v>36.1</v>
      </c>
      <c r="N78">
        <v>62.8</v>
      </c>
    </row>
    <row r="79" spans="1:14" x14ac:dyDescent="0.25">
      <c r="A79" t="s">
        <v>95</v>
      </c>
      <c r="B79">
        <v>20.5</v>
      </c>
      <c r="C79">
        <v>24.9</v>
      </c>
      <c r="D79">
        <v>25.8</v>
      </c>
      <c r="E79">
        <v>26.2</v>
      </c>
      <c r="F79">
        <v>27.8</v>
      </c>
      <c r="G79">
        <v>33</v>
      </c>
      <c r="H79">
        <v>32.799999999999997</v>
      </c>
      <c r="I79">
        <v>60</v>
      </c>
      <c r="N79">
        <v>63.9</v>
      </c>
    </row>
    <row r="80" spans="1:14" x14ac:dyDescent="0.25">
      <c r="A80" t="s">
        <v>96</v>
      </c>
      <c r="B80">
        <v>32.799999999999997</v>
      </c>
      <c r="C80">
        <v>29.5</v>
      </c>
      <c r="D80">
        <v>30.4</v>
      </c>
      <c r="E80">
        <v>29.9</v>
      </c>
      <c r="F80">
        <v>30.7</v>
      </c>
      <c r="G80">
        <v>31.2</v>
      </c>
      <c r="H80">
        <v>37</v>
      </c>
      <c r="I80">
        <v>12.8</v>
      </c>
      <c r="N80">
        <v>65</v>
      </c>
    </row>
    <row r="81" spans="1:14" x14ac:dyDescent="0.25">
      <c r="A81" t="s">
        <v>97</v>
      </c>
      <c r="B81">
        <v>17.3</v>
      </c>
      <c r="C81">
        <v>17.600000000000001</v>
      </c>
      <c r="D81">
        <v>22.5</v>
      </c>
      <c r="E81">
        <v>24.1</v>
      </c>
      <c r="F81">
        <v>27.1</v>
      </c>
      <c r="G81">
        <v>29.3</v>
      </c>
      <c r="H81">
        <v>29.6</v>
      </c>
      <c r="I81">
        <v>71.099999999999994</v>
      </c>
      <c r="N81">
        <v>65.5</v>
      </c>
    </row>
    <row r="82" spans="1:14" x14ac:dyDescent="0.25">
      <c r="A82" t="s">
        <v>98</v>
      </c>
      <c r="B82">
        <v>28.6</v>
      </c>
      <c r="C82">
        <v>34.4</v>
      </c>
      <c r="D82">
        <v>36.6</v>
      </c>
      <c r="E82">
        <v>36.6</v>
      </c>
      <c r="F82">
        <v>36.9</v>
      </c>
      <c r="G82">
        <v>39.1</v>
      </c>
      <c r="H82">
        <v>41.3</v>
      </c>
      <c r="I82">
        <v>44.4</v>
      </c>
      <c r="N82">
        <v>68.400000000000006</v>
      </c>
    </row>
    <row r="83" spans="1:14" x14ac:dyDescent="0.25">
      <c r="A83" t="s">
        <v>99</v>
      </c>
      <c r="B83">
        <v>21.4</v>
      </c>
      <c r="C83">
        <v>22.4</v>
      </c>
      <c r="D83">
        <v>23.2</v>
      </c>
      <c r="E83">
        <v>27.3</v>
      </c>
      <c r="F83">
        <v>33.200000000000003</v>
      </c>
      <c r="G83">
        <v>40.4</v>
      </c>
      <c r="H83">
        <v>42.1</v>
      </c>
      <c r="I83">
        <v>96.7</v>
      </c>
      <c r="N83">
        <v>68.400000000000006</v>
      </c>
    </row>
    <row r="84" spans="1:14" x14ac:dyDescent="0.25">
      <c r="A84" t="s">
        <v>100</v>
      </c>
      <c r="B84">
        <v>32.5</v>
      </c>
      <c r="C84">
        <v>33.700000000000003</v>
      </c>
      <c r="D84">
        <v>33.5</v>
      </c>
      <c r="E84">
        <v>35.700000000000003</v>
      </c>
      <c r="F84">
        <v>38.799999999999997</v>
      </c>
      <c r="G84">
        <v>38.9</v>
      </c>
      <c r="H84">
        <v>35.9</v>
      </c>
      <c r="I84">
        <v>10.5</v>
      </c>
      <c r="N84">
        <v>69.2</v>
      </c>
    </row>
    <row r="85" spans="1:14" x14ac:dyDescent="0.25">
      <c r="A85" t="s">
        <v>101</v>
      </c>
      <c r="B85">
        <v>30.2</v>
      </c>
      <c r="C85">
        <v>30.2</v>
      </c>
      <c r="D85">
        <v>32.200000000000003</v>
      </c>
      <c r="E85">
        <v>35.6</v>
      </c>
      <c r="F85">
        <v>44.5</v>
      </c>
      <c r="G85">
        <v>39.9</v>
      </c>
      <c r="H85">
        <v>39.1</v>
      </c>
      <c r="I85">
        <v>29.5</v>
      </c>
      <c r="N85">
        <v>71</v>
      </c>
    </row>
    <row r="86" spans="1:14" x14ac:dyDescent="0.25">
      <c r="A86" t="s">
        <v>102</v>
      </c>
      <c r="B86">
        <v>17.899999999999999</v>
      </c>
      <c r="C86">
        <v>16</v>
      </c>
      <c r="D86">
        <v>20.399999999999999</v>
      </c>
      <c r="E86">
        <v>21.9</v>
      </c>
      <c r="F86">
        <v>25.1</v>
      </c>
      <c r="G86">
        <v>29.2</v>
      </c>
      <c r="H86">
        <v>28.4</v>
      </c>
      <c r="I86">
        <v>58.7</v>
      </c>
      <c r="N86">
        <v>71.099999999999994</v>
      </c>
    </row>
    <row r="87" spans="1:14" x14ac:dyDescent="0.25">
      <c r="A87" t="s">
        <v>103</v>
      </c>
      <c r="B87">
        <v>27.6</v>
      </c>
      <c r="C87">
        <v>26.9</v>
      </c>
      <c r="D87">
        <v>28.1</v>
      </c>
      <c r="E87">
        <v>27.4</v>
      </c>
      <c r="F87">
        <v>28.3</v>
      </c>
      <c r="G87">
        <v>30</v>
      </c>
      <c r="H87">
        <v>31.8</v>
      </c>
      <c r="I87">
        <v>15.2</v>
      </c>
      <c r="N87">
        <v>71.3</v>
      </c>
    </row>
    <row r="88" spans="1:14" x14ac:dyDescent="0.25">
      <c r="A88" t="s">
        <v>104</v>
      </c>
      <c r="B88">
        <v>26.3</v>
      </c>
      <c r="C88">
        <v>25.9</v>
      </c>
      <c r="D88">
        <v>25.4</v>
      </c>
      <c r="E88">
        <v>27.7</v>
      </c>
      <c r="F88">
        <v>29.2</v>
      </c>
      <c r="G88">
        <v>32.1</v>
      </c>
      <c r="H88">
        <v>36</v>
      </c>
      <c r="I88">
        <v>36.9</v>
      </c>
      <c r="N88">
        <v>71.400000000000006</v>
      </c>
    </row>
    <row r="89" spans="1:14" x14ac:dyDescent="0.25">
      <c r="A89" t="s">
        <v>105</v>
      </c>
      <c r="B89">
        <v>21.4</v>
      </c>
      <c r="C89">
        <v>23.3</v>
      </c>
      <c r="D89">
        <v>24.7</v>
      </c>
      <c r="E89">
        <v>30.2</v>
      </c>
      <c r="F89">
        <v>33.200000000000003</v>
      </c>
      <c r="G89">
        <v>35.799999999999997</v>
      </c>
      <c r="H89">
        <v>37.700000000000003</v>
      </c>
      <c r="I89">
        <v>76.2</v>
      </c>
      <c r="N89">
        <v>72.2</v>
      </c>
    </row>
    <row r="90" spans="1:14" x14ac:dyDescent="0.25">
      <c r="A90" t="s">
        <v>106</v>
      </c>
      <c r="B90">
        <v>25.9</v>
      </c>
      <c r="C90">
        <v>27.9</v>
      </c>
      <c r="D90">
        <v>27.7</v>
      </c>
      <c r="E90">
        <v>29.4</v>
      </c>
      <c r="F90">
        <v>32.4</v>
      </c>
      <c r="G90">
        <v>34.5</v>
      </c>
      <c r="H90">
        <v>46</v>
      </c>
      <c r="I90">
        <v>77.599999999999994</v>
      </c>
      <c r="N90">
        <v>74.2</v>
      </c>
    </row>
    <row r="91" spans="1:14" x14ac:dyDescent="0.25">
      <c r="A91" t="s">
        <v>107</v>
      </c>
      <c r="B91">
        <v>33.700000000000003</v>
      </c>
      <c r="C91">
        <v>36.700000000000003</v>
      </c>
      <c r="D91">
        <v>37.200000000000003</v>
      </c>
      <c r="E91">
        <v>40.6</v>
      </c>
      <c r="F91">
        <v>43.3</v>
      </c>
      <c r="G91">
        <v>50.7</v>
      </c>
      <c r="H91">
        <v>60.2</v>
      </c>
      <c r="I91">
        <v>78.599999999999994</v>
      </c>
      <c r="N91">
        <v>74.900000000000006</v>
      </c>
    </row>
    <row r="92" spans="1:14" x14ac:dyDescent="0.25">
      <c r="A92" t="s">
        <v>108</v>
      </c>
      <c r="B92">
        <v>19.5</v>
      </c>
      <c r="C92">
        <v>20.100000000000001</v>
      </c>
      <c r="D92">
        <v>21.7</v>
      </c>
      <c r="E92">
        <v>23.2</v>
      </c>
      <c r="F92">
        <v>24.6</v>
      </c>
      <c r="G92">
        <v>23.1</v>
      </c>
      <c r="H92">
        <v>20.7</v>
      </c>
      <c r="I92">
        <v>6.2</v>
      </c>
      <c r="N92">
        <v>75.5</v>
      </c>
    </row>
    <row r="93" spans="1:14" x14ac:dyDescent="0.25">
      <c r="A93" t="s">
        <v>109</v>
      </c>
      <c r="B93">
        <v>23.9</v>
      </c>
      <c r="C93">
        <v>25.4</v>
      </c>
      <c r="D93">
        <v>28.8</v>
      </c>
      <c r="E93">
        <v>30.6</v>
      </c>
      <c r="F93">
        <v>32</v>
      </c>
      <c r="G93">
        <v>31.2</v>
      </c>
      <c r="H93">
        <v>41.8</v>
      </c>
      <c r="I93">
        <v>74.900000000000006</v>
      </c>
      <c r="N93">
        <v>76.2</v>
      </c>
    </row>
    <row r="94" spans="1:14" x14ac:dyDescent="0.25">
      <c r="A94" t="s">
        <v>110</v>
      </c>
      <c r="B94">
        <v>29.5</v>
      </c>
      <c r="C94">
        <v>28.3</v>
      </c>
      <c r="D94">
        <v>29.9</v>
      </c>
      <c r="E94">
        <v>30.2</v>
      </c>
      <c r="F94">
        <v>34.4</v>
      </c>
      <c r="G94">
        <v>34.6</v>
      </c>
      <c r="H94">
        <v>35.4</v>
      </c>
      <c r="I94">
        <v>20</v>
      </c>
      <c r="N94">
        <v>76.900000000000006</v>
      </c>
    </row>
    <row r="95" spans="1:14" x14ac:dyDescent="0.25">
      <c r="A95" t="s">
        <v>111</v>
      </c>
      <c r="B95">
        <v>25.2</v>
      </c>
      <c r="C95">
        <v>27.5</v>
      </c>
      <c r="D95">
        <v>29.8</v>
      </c>
      <c r="E95">
        <v>29.4</v>
      </c>
      <c r="F95">
        <v>33.799999999999997</v>
      </c>
      <c r="G95">
        <v>36.700000000000003</v>
      </c>
      <c r="H95">
        <v>38.799999999999997</v>
      </c>
      <c r="I95">
        <v>54</v>
      </c>
      <c r="N95">
        <v>77.599999999999994</v>
      </c>
    </row>
    <row r="96" spans="1:14" x14ac:dyDescent="0.25">
      <c r="A96" t="s">
        <v>112</v>
      </c>
      <c r="B96">
        <v>31.5</v>
      </c>
      <c r="C96">
        <v>32.799999999999997</v>
      </c>
      <c r="D96">
        <v>31.6</v>
      </c>
      <c r="E96">
        <v>32.200000000000003</v>
      </c>
      <c r="F96">
        <v>32.700000000000003</v>
      </c>
      <c r="G96">
        <v>32.200000000000003</v>
      </c>
      <c r="H96">
        <v>31</v>
      </c>
      <c r="I96">
        <v>-1.6</v>
      </c>
      <c r="N96">
        <v>77.8</v>
      </c>
    </row>
    <row r="97" spans="1:14" x14ac:dyDescent="0.25">
      <c r="A97" t="s">
        <v>113</v>
      </c>
      <c r="B97">
        <v>26.3</v>
      </c>
      <c r="C97">
        <v>26.5</v>
      </c>
      <c r="D97">
        <v>26.7</v>
      </c>
      <c r="E97">
        <v>32.200000000000003</v>
      </c>
      <c r="F97">
        <v>34.299999999999997</v>
      </c>
      <c r="G97">
        <v>36.200000000000003</v>
      </c>
      <c r="H97">
        <v>41.3</v>
      </c>
      <c r="I97">
        <v>57</v>
      </c>
      <c r="N97">
        <v>78.599999999999994</v>
      </c>
    </row>
    <row r="98" spans="1:14" x14ac:dyDescent="0.25">
      <c r="A98" t="s">
        <v>114</v>
      </c>
      <c r="B98">
        <v>23.8</v>
      </c>
      <c r="C98">
        <v>25.3</v>
      </c>
      <c r="D98">
        <v>25.2</v>
      </c>
      <c r="E98">
        <v>28</v>
      </c>
      <c r="F98">
        <v>26.7</v>
      </c>
      <c r="G98">
        <v>30.8</v>
      </c>
      <c r="H98">
        <v>31.3</v>
      </c>
      <c r="I98">
        <v>31.5</v>
      </c>
      <c r="N98">
        <v>80.099999999999994</v>
      </c>
    </row>
    <row r="99" spans="1:14" x14ac:dyDescent="0.25">
      <c r="A99" t="s">
        <v>115</v>
      </c>
      <c r="B99">
        <v>30.8</v>
      </c>
      <c r="C99">
        <v>32.4</v>
      </c>
      <c r="D99">
        <v>34</v>
      </c>
      <c r="E99">
        <v>36.200000000000003</v>
      </c>
      <c r="F99">
        <v>37.9</v>
      </c>
      <c r="G99">
        <v>42.9</v>
      </c>
      <c r="H99">
        <v>46.8</v>
      </c>
      <c r="I99">
        <v>51.9</v>
      </c>
      <c r="N99">
        <v>83.6</v>
      </c>
    </row>
    <row r="100" spans="1:14" x14ac:dyDescent="0.25">
      <c r="A100" t="s">
        <v>116</v>
      </c>
      <c r="B100">
        <v>31.7</v>
      </c>
      <c r="C100">
        <v>31.5</v>
      </c>
      <c r="D100">
        <v>26.7</v>
      </c>
      <c r="E100">
        <v>30.9</v>
      </c>
      <c r="F100">
        <v>31.9</v>
      </c>
      <c r="G100">
        <v>34.799999999999997</v>
      </c>
      <c r="H100">
        <v>37.299999999999997</v>
      </c>
      <c r="I100">
        <v>17.7</v>
      </c>
      <c r="N100">
        <v>96.7</v>
      </c>
    </row>
    <row r="101" spans="1:14" x14ac:dyDescent="0.25">
      <c r="A101" t="s">
        <v>117</v>
      </c>
      <c r="B101">
        <v>32.9</v>
      </c>
      <c r="C101">
        <v>32.799999999999997</v>
      </c>
      <c r="D101">
        <v>34.9</v>
      </c>
      <c r="E101">
        <v>32.9</v>
      </c>
      <c r="F101">
        <v>35.299999999999997</v>
      </c>
      <c r="G101">
        <v>34.700000000000003</v>
      </c>
      <c r="H101">
        <v>42</v>
      </c>
      <c r="I101">
        <v>27.7</v>
      </c>
      <c r="N101">
        <v>97.9</v>
      </c>
    </row>
    <row r="102" spans="1:14" x14ac:dyDescent="0.25">
      <c r="A102" t="s">
        <v>118</v>
      </c>
      <c r="B102">
        <v>26.4</v>
      </c>
      <c r="C102">
        <v>26.1</v>
      </c>
      <c r="D102">
        <v>27.6</v>
      </c>
      <c r="E102">
        <v>28.6</v>
      </c>
      <c r="F102">
        <v>30.4</v>
      </c>
      <c r="G102">
        <v>32.799999999999997</v>
      </c>
      <c r="H102">
        <v>34.700000000000003</v>
      </c>
      <c r="I102">
        <v>31.4</v>
      </c>
      <c r="N102">
        <v>140.4</v>
      </c>
    </row>
    <row r="103" spans="1:14" x14ac:dyDescent="0.25">
      <c r="A103" t="s">
        <v>119</v>
      </c>
      <c r="B103">
        <v>15.4</v>
      </c>
      <c r="C103">
        <v>16.399999999999999</v>
      </c>
      <c r="D103">
        <v>17.600000000000001</v>
      </c>
      <c r="E103">
        <v>18.600000000000001</v>
      </c>
      <c r="F103">
        <v>19.100000000000001</v>
      </c>
      <c r="G103">
        <v>21</v>
      </c>
      <c r="H103">
        <v>23.6</v>
      </c>
      <c r="I103">
        <v>53.2</v>
      </c>
    </row>
    <row r="105" spans="1:14" x14ac:dyDescent="0.25">
      <c r="A105" t="s">
        <v>357</v>
      </c>
      <c r="B105">
        <f>MIN(B6:B103)</f>
        <v>15.4</v>
      </c>
      <c r="C105">
        <f t="shared" ref="C105:H105" si="0">MIN(C6:C103)</f>
        <v>14.8</v>
      </c>
      <c r="D105">
        <f t="shared" si="0"/>
        <v>16.2</v>
      </c>
      <c r="E105">
        <f t="shared" si="0"/>
        <v>17.100000000000001</v>
      </c>
      <c r="F105">
        <f t="shared" si="0"/>
        <v>19.100000000000001</v>
      </c>
      <c r="G105">
        <f t="shared" si="0"/>
        <v>21</v>
      </c>
      <c r="H105">
        <f t="shared" si="0"/>
        <v>20.7</v>
      </c>
    </row>
    <row r="106" spans="1:14" x14ac:dyDescent="0.25">
      <c r="A106" t="s">
        <v>358</v>
      </c>
      <c r="B106">
        <f>MAX(B6:B103)</f>
        <v>39.6</v>
      </c>
      <c r="C106">
        <f t="shared" ref="C106:H106" si="1">MAX(C6:C103)</f>
        <v>40.700000000000003</v>
      </c>
      <c r="D106">
        <f t="shared" si="1"/>
        <v>42.7</v>
      </c>
      <c r="E106">
        <f t="shared" si="1"/>
        <v>51.6</v>
      </c>
      <c r="F106">
        <f t="shared" si="1"/>
        <v>52.4</v>
      </c>
      <c r="G106">
        <f t="shared" si="1"/>
        <v>58</v>
      </c>
      <c r="H106">
        <f t="shared" si="1"/>
        <v>60.2</v>
      </c>
    </row>
    <row r="107" spans="1:14" x14ac:dyDescent="0.25">
      <c r="A107" t="s">
        <v>403</v>
      </c>
      <c r="B107">
        <f>B5</f>
        <v>25.6</v>
      </c>
      <c r="C107">
        <f t="shared" ref="C107:H107" si="2">C5</f>
        <v>26</v>
      </c>
      <c r="D107">
        <f t="shared" si="2"/>
        <v>27</v>
      </c>
      <c r="E107">
        <f t="shared" si="2"/>
        <v>28.9</v>
      </c>
      <c r="F107">
        <f t="shared" si="2"/>
        <v>31.2</v>
      </c>
      <c r="G107">
        <f t="shared" si="2"/>
        <v>33.299999999999997</v>
      </c>
      <c r="H107">
        <f t="shared" si="2"/>
        <v>35.9</v>
      </c>
    </row>
    <row r="108" spans="1:14" x14ac:dyDescent="0.25">
      <c r="A108" t="s">
        <v>339</v>
      </c>
      <c r="B108">
        <f ca="1">OFFSET(B$4,MATCH($I108,RenovationsUdgifter[[Kommune]:[Kommune]],0),0,1,1)</f>
        <v>29.2</v>
      </c>
      <c r="C108">
        <f ca="1">OFFSET(C$4,MATCH($I108,RenovationsUdgifter[[Kommune]:[Kommune]],0),0,1,1)</f>
        <v>28.5</v>
      </c>
      <c r="D108">
        <f ca="1">OFFSET(D$4,MATCH($I108,RenovationsUdgifter[[Kommune]:[Kommune]],0),0,1,1)</f>
        <v>30.1</v>
      </c>
      <c r="E108">
        <f ca="1">OFFSET(E$4,MATCH($I108,RenovationsUdgifter[[Kommune]:[Kommune]],0),0,1,1)</f>
        <v>32.6</v>
      </c>
      <c r="F108">
        <f ca="1">OFFSET(F$4,MATCH($I108,RenovationsUdgifter[[Kommune]:[Kommune]],0),0,1,1)</f>
        <v>35.200000000000003</v>
      </c>
      <c r="G108">
        <f ca="1">OFFSET(G$4,MATCH($I108,RenovationsUdgifter[[Kommune]:[Kommune]],0),0,1,1)</f>
        <v>34.700000000000003</v>
      </c>
      <c r="H108">
        <f ca="1">OFFSET(H$4,MATCH($I108,RenovationsUdgifter[[Kommune]:[Kommune]],0),0,1,1)</f>
        <v>35.200000000000003</v>
      </c>
      <c r="I108" t="str">
        <f>ValgtKommune</f>
        <v>Gladsaxe</v>
      </c>
    </row>
    <row r="109" spans="1:14" x14ac:dyDescent="0.25">
      <c r="A109" t="s">
        <v>404</v>
      </c>
      <c r="B109">
        <f ca="1">OFFSET(B$4,MATCH($I109,RenovationsUdgifter[[Kommune]:[Kommune]],0),0,1,1)</f>
        <v>30.1</v>
      </c>
      <c r="C109">
        <f ca="1">OFFSET(C$4,MATCH($I109,RenovationsUdgifter[[Kommune]:[Kommune]],0),0,1,1)</f>
        <v>34.200000000000003</v>
      </c>
      <c r="D109">
        <f ca="1">OFFSET(D$4,MATCH($I109,RenovationsUdgifter[[Kommune]:[Kommune]],0),0,1,1)</f>
        <v>33</v>
      </c>
      <c r="E109">
        <f ca="1">OFFSET(E$4,MATCH($I109,RenovationsUdgifter[[Kommune]:[Kommune]],0),0,1,1)</f>
        <v>34.799999999999997</v>
      </c>
      <c r="F109">
        <f ca="1">OFFSET(F$4,MATCH($I109,RenovationsUdgifter[[Kommune]:[Kommune]],0),0,1,1)</f>
        <v>35</v>
      </c>
      <c r="G109">
        <f ca="1">OFFSET(G$4,MATCH($I109,RenovationsUdgifter[[Kommune]:[Kommune]],0),0,1,1)</f>
        <v>32.9</v>
      </c>
      <c r="H109">
        <f ca="1">OFFSET(H$4,MATCH($I109,RenovationsUdgifter[[Kommune]:[Kommune]],0),0,1,1)</f>
        <v>37.6</v>
      </c>
      <c r="I109" t="str" cm="1">
        <f t="array" aca="1" ref="I109:I113" ca="1">TRANSPOSE(_xlfn.TEXTSPLIT(SUBSTITUTE(Lister!$O$16," ",""),","))</f>
        <v>Furesø</v>
      </c>
    </row>
    <row r="110" spans="1:14" x14ac:dyDescent="0.25">
      <c r="A110" t="s">
        <v>405</v>
      </c>
      <c r="B110">
        <f ca="1">OFFSET(B$4,MATCH($I110,RenovationsUdgifter[[Kommune]:[Kommune]],0),0,1,1)</f>
        <v>31.2</v>
      </c>
      <c r="C110">
        <f ca="1">OFFSET(C$4,MATCH($I110,RenovationsUdgifter[[Kommune]:[Kommune]],0),0,1,1)</f>
        <v>29.5</v>
      </c>
      <c r="D110">
        <f ca="1">OFFSET(D$4,MATCH($I110,RenovationsUdgifter[[Kommune]:[Kommune]],0),0,1,1)</f>
        <v>28.9</v>
      </c>
      <c r="E110">
        <f ca="1">OFFSET(E$4,MATCH($I110,RenovationsUdgifter[[Kommune]:[Kommune]],0),0,1,1)</f>
        <v>28.3</v>
      </c>
      <c r="F110">
        <f ca="1">OFFSET(F$4,MATCH($I110,RenovationsUdgifter[[Kommune]:[Kommune]],0),0,1,1)</f>
        <v>26.9</v>
      </c>
      <c r="G110">
        <f ca="1">OFFSET(G$4,MATCH($I110,RenovationsUdgifter[[Kommune]:[Kommune]],0),0,1,1)</f>
        <v>29.8</v>
      </c>
      <c r="H110">
        <f ca="1">OFFSET(H$4,MATCH($I110,RenovationsUdgifter[[Kommune]:[Kommune]],0),0,1,1)</f>
        <v>34.4</v>
      </c>
      <c r="I110" t="str">
        <f ca="1"/>
        <v>Gentofte</v>
      </c>
    </row>
    <row r="111" spans="1:14" x14ac:dyDescent="0.25">
      <c r="A111" t="s">
        <v>406</v>
      </c>
      <c r="B111">
        <f ca="1">OFFSET(B$4,MATCH($I111,RenovationsUdgifter[[Kommune]:[Kommune]],0),0,1,1)</f>
        <v>27.1</v>
      </c>
      <c r="C111">
        <f ca="1">OFFSET(C$4,MATCH($I111,RenovationsUdgifter[[Kommune]:[Kommune]],0),0,1,1)</f>
        <v>25.6</v>
      </c>
      <c r="D111">
        <f ca="1">OFFSET(D$4,MATCH($I111,RenovationsUdgifter[[Kommune]:[Kommune]],0),0,1,1)</f>
        <v>25.5</v>
      </c>
      <c r="E111">
        <f ca="1">OFFSET(E$4,MATCH($I111,RenovationsUdgifter[[Kommune]:[Kommune]],0),0,1,1)</f>
        <v>26</v>
      </c>
      <c r="F111">
        <f ca="1">OFFSET(F$4,MATCH($I111,RenovationsUdgifter[[Kommune]:[Kommune]],0),0,1,1)</f>
        <v>33.1</v>
      </c>
      <c r="G111">
        <f ca="1">OFFSET(G$4,MATCH($I111,RenovationsUdgifter[[Kommune]:[Kommune]],0),0,1,1)</f>
        <v>33.5</v>
      </c>
      <c r="H111">
        <f ca="1">OFFSET(H$4,MATCH($I111,RenovationsUdgifter[[Kommune]:[Kommune]],0),0,1,1)</f>
        <v>36.1</v>
      </c>
      <c r="I111" t="str">
        <f ca="1"/>
        <v>Herlev</v>
      </c>
    </row>
    <row r="112" spans="1:14" x14ac:dyDescent="0.25">
      <c r="A112" t="s">
        <v>407</v>
      </c>
      <c r="B112">
        <f ca="1">OFFSET(B$4,MATCH($I112,RenovationsUdgifter[[Kommune]:[Kommune]],0),0,1,1)</f>
        <v>27.6</v>
      </c>
      <c r="C112">
        <f ca="1">OFFSET(C$4,MATCH($I112,RenovationsUdgifter[[Kommune]:[Kommune]],0),0,1,1)</f>
        <v>28.1</v>
      </c>
      <c r="D112">
        <f ca="1">OFFSET(D$4,MATCH($I112,RenovationsUdgifter[[Kommune]:[Kommune]],0),0,1,1)</f>
        <v>29.8</v>
      </c>
      <c r="E112">
        <f ca="1">OFFSET(E$4,MATCH($I112,RenovationsUdgifter[[Kommune]:[Kommune]],0),0,1,1)</f>
        <v>31.8</v>
      </c>
      <c r="F112">
        <f ca="1">OFFSET(F$4,MATCH($I112,RenovationsUdgifter[[Kommune]:[Kommune]],0),0,1,1)</f>
        <v>36.5</v>
      </c>
      <c r="G112">
        <f ca="1">OFFSET(G$4,MATCH($I112,RenovationsUdgifter[[Kommune]:[Kommune]],0),0,1,1)</f>
        <v>42.5</v>
      </c>
      <c r="H112">
        <f ca="1">OFFSET(H$4,MATCH($I112,RenovationsUdgifter[[Kommune]:[Kommune]],0),0,1,1)</f>
        <v>47.3</v>
      </c>
      <c r="I112" t="str">
        <f ca="1"/>
        <v>Lyngby-Taarbæk</v>
      </c>
    </row>
    <row r="113" spans="1:9" x14ac:dyDescent="0.25">
      <c r="A113" t="s">
        <v>408</v>
      </c>
      <c r="B113">
        <f ca="1">OFFSET(B$4,MATCH($I113,RenovationsUdgifter[[Kommune]:[Kommune]],0),0,1,1)</f>
        <v>28.1</v>
      </c>
      <c r="C113">
        <f ca="1">OFFSET(C$4,MATCH($I113,RenovationsUdgifter[[Kommune]:[Kommune]],0),0,1,1)</f>
        <v>26.9</v>
      </c>
      <c r="D113">
        <f ca="1">OFFSET(D$4,MATCH($I113,RenovationsUdgifter[[Kommune]:[Kommune]],0),0,1,1)</f>
        <v>27.5</v>
      </c>
      <c r="E113">
        <f ca="1">OFFSET(E$4,MATCH($I113,RenovationsUdgifter[[Kommune]:[Kommune]],0),0,1,1)</f>
        <v>29.6</v>
      </c>
      <c r="F113">
        <f ca="1">OFFSET(F$4,MATCH($I113,RenovationsUdgifter[[Kommune]:[Kommune]],0),0,1,1)</f>
        <v>31.7</v>
      </c>
      <c r="G113">
        <f ca="1">OFFSET(G$4,MATCH($I113,RenovationsUdgifter[[Kommune]:[Kommune]],0),0,1,1)</f>
        <v>35.5</v>
      </c>
      <c r="H113">
        <f ca="1">OFFSET(H$4,MATCH($I113,RenovationsUdgifter[[Kommune]:[Kommune]],0),0,1,1)</f>
        <v>41.9</v>
      </c>
      <c r="I113" t="str">
        <f ca="1"/>
        <v>København</v>
      </c>
    </row>
    <row r="114" spans="1:9" x14ac:dyDescent="0.25">
      <c r="A114" t="s">
        <v>409</v>
      </c>
      <c r="B114" t="e">
        <f ca="1">OFFSET(B$4,MATCH($I114,RenovationsUdgifter[[Kommune]:[Kommune]],0),0,1,1)</f>
        <v>#N/A</v>
      </c>
      <c r="C114" t="e">
        <f ca="1">OFFSET(C$4,MATCH($I114,RenovationsUdgifter[[Kommune]:[Kommune]],0),0,1,1)</f>
        <v>#N/A</v>
      </c>
      <c r="D114" t="e">
        <f ca="1">OFFSET(D$4,MATCH($I114,RenovationsUdgifter[[Kommune]:[Kommune]],0),0,1,1)</f>
        <v>#N/A</v>
      </c>
      <c r="E114" t="e">
        <f ca="1">OFFSET(E$4,MATCH($I114,RenovationsUdgifter[[Kommune]:[Kommune]],0),0,1,1)</f>
        <v>#N/A</v>
      </c>
      <c r="F114" t="e">
        <f ca="1">OFFSET(F$4,MATCH($I114,RenovationsUdgifter[[Kommune]:[Kommune]],0),0,1,1)</f>
        <v>#N/A</v>
      </c>
      <c r="G114" t="e">
        <f ca="1">OFFSET(G$4,MATCH($I114,RenovationsUdgifter[[Kommune]:[Kommune]],0),0,1,1)</f>
        <v>#N/A</v>
      </c>
      <c r="H114" t="e">
        <f ca="1">OFFSET(H$4,MATCH($I114,RenovationsUdgifter[[Kommune]:[Kommune]],0),0,1,1)</f>
        <v>#N/A</v>
      </c>
    </row>
    <row r="115" spans="1:9" x14ac:dyDescent="0.25">
      <c r="A115" t="s">
        <v>410</v>
      </c>
      <c r="B115" t="e">
        <f ca="1">OFFSET(B$4,MATCH($I115,RenovationsUdgifter[[Kommune]:[Kommune]],0),0,1,1)</f>
        <v>#N/A</v>
      </c>
      <c r="C115" t="e">
        <f ca="1">OFFSET(C$4,MATCH($I115,RenovationsUdgifter[[Kommune]:[Kommune]],0),0,1,1)</f>
        <v>#N/A</v>
      </c>
      <c r="D115" t="e">
        <f ca="1">OFFSET(D$4,MATCH($I115,RenovationsUdgifter[[Kommune]:[Kommune]],0),0,1,1)</f>
        <v>#N/A</v>
      </c>
      <c r="E115" t="e">
        <f ca="1">OFFSET(E$4,MATCH($I115,RenovationsUdgifter[[Kommune]:[Kommune]],0),0,1,1)</f>
        <v>#N/A</v>
      </c>
      <c r="F115" t="e">
        <f ca="1">OFFSET(F$4,MATCH($I115,RenovationsUdgifter[[Kommune]:[Kommune]],0),0,1,1)</f>
        <v>#N/A</v>
      </c>
      <c r="G115" t="e">
        <f ca="1">OFFSET(G$4,MATCH($I115,RenovationsUdgifter[[Kommune]:[Kommune]],0),0,1,1)</f>
        <v>#N/A</v>
      </c>
      <c r="H115" t="e">
        <f ca="1">OFFSET(H$4,MATCH($I115,RenovationsUdgifter[[Kommune]:[Kommune]],0),0,1,1)</f>
        <v>#N/A</v>
      </c>
    </row>
    <row r="116" spans="1:9" x14ac:dyDescent="0.25">
      <c r="A116" t="s">
        <v>411</v>
      </c>
      <c r="B116" t="e">
        <f ca="1">OFFSET(B$4,MATCH($I116,RenovationsUdgifter[[Kommune]:[Kommune]],0),0,1,1)</f>
        <v>#N/A</v>
      </c>
      <c r="C116" t="e">
        <f ca="1">OFFSET(C$4,MATCH($I116,RenovationsUdgifter[[Kommune]:[Kommune]],0),0,1,1)</f>
        <v>#N/A</v>
      </c>
      <c r="D116" t="e">
        <f ca="1">OFFSET(D$4,MATCH($I116,RenovationsUdgifter[[Kommune]:[Kommune]],0),0,1,1)</f>
        <v>#N/A</v>
      </c>
      <c r="E116" t="e">
        <f ca="1">OFFSET(E$4,MATCH($I116,RenovationsUdgifter[[Kommune]:[Kommune]],0),0,1,1)</f>
        <v>#N/A</v>
      </c>
      <c r="F116" t="e">
        <f ca="1">OFFSET(F$4,MATCH($I116,RenovationsUdgifter[[Kommune]:[Kommune]],0),0,1,1)</f>
        <v>#N/A</v>
      </c>
      <c r="G116" t="e">
        <f ca="1">OFFSET(G$4,MATCH($I116,RenovationsUdgifter[[Kommune]:[Kommune]],0),0,1,1)</f>
        <v>#N/A</v>
      </c>
      <c r="H116" t="e">
        <f ca="1">OFFSET(H$4,MATCH($I116,RenovationsUdgifter[[Kommune]:[Kommune]],0),0,1,1)</f>
        <v>#N/A</v>
      </c>
    </row>
    <row r="117" spans="1:9" x14ac:dyDescent="0.25">
      <c r="A117" t="s">
        <v>412</v>
      </c>
      <c r="B117" t="e">
        <f ca="1">OFFSET(B$4,MATCH($I117,RenovationsUdgifter[[Kommune]:[Kommune]],0),0,1,1)</f>
        <v>#N/A</v>
      </c>
      <c r="C117" t="e">
        <f ca="1">OFFSET(C$4,MATCH($I117,RenovationsUdgifter[[Kommune]:[Kommune]],0),0,1,1)</f>
        <v>#N/A</v>
      </c>
      <c r="D117" t="e">
        <f ca="1">OFFSET(D$4,MATCH($I117,RenovationsUdgifter[[Kommune]:[Kommune]],0),0,1,1)</f>
        <v>#N/A</v>
      </c>
      <c r="E117" t="e">
        <f ca="1">OFFSET(E$4,MATCH($I117,RenovationsUdgifter[[Kommune]:[Kommune]],0),0,1,1)</f>
        <v>#N/A</v>
      </c>
      <c r="F117" t="e">
        <f ca="1">OFFSET(F$4,MATCH($I117,RenovationsUdgifter[[Kommune]:[Kommune]],0),0,1,1)</f>
        <v>#N/A</v>
      </c>
      <c r="G117" t="e">
        <f ca="1">OFFSET(G$4,MATCH($I117,RenovationsUdgifter[[Kommune]:[Kommune]],0),0,1,1)</f>
        <v>#N/A</v>
      </c>
      <c r="H117" t="e">
        <f ca="1">OFFSET(H$4,MATCH($I117,RenovationsUdgifter[[Kommune]:[Kommune]],0),0,1,1)</f>
        <v>#N/A</v>
      </c>
    </row>
    <row r="118" spans="1:9" x14ac:dyDescent="0.25">
      <c r="A118" t="s">
        <v>413</v>
      </c>
      <c r="B118" t="e">
        <f ca="1">OFFSET(B$4,MATCH($I118,RenovationsUdgifter[[Kommune]:[Kommune]],0),0,1,1)</f>
        <v>#N/A</v>
      </c>
      <c r="C118" t="e">
        <f ca="1">OFFSET(C$4,MATCH($I118,RenovationsUdgifter[[Kommune]:[Kommune]],0),0,1,1)</f>
        <v>#N/A</v>
      </c>
      <c r="D118" t="e">
        <f ca="1">OFFSET(D$4,MATCH($I118,RenovationsUdgifter[[Kommune]:[Kommune]],0),0,1,1)</f>
        <v>#N/A</v>
      </c>
      <c r="E118" t="e">
        <f ca="1">OFFSET(E$4,MATCH($I118,RenovationsUdgifter[[Kommune]:[Kommune]],0),0,1,1)</f>
        <v>#N/A</v>
      </c>
      <c r="F118" t="e">
        <f ca="1">OFFSET(F$4,MATCH($I118,RenovationsUdgifter[[Kommune]:[Kommune]],0),0,1,1)</f>
        <v>#N/A</v>
      </c>
      <c r="G118" t="e">
        <f ca="1">OFFSET(G$4,MATCH($I118,RenovationsUdgifter[[Kommune]:[Kommune]],0),0,1,1)</f>
        <v>#N/A</v>
      </c>
      <c r="H118" t="e">
        <f ca="1">OFFSET(H$4,MATCH($I118,RenovationsUdgifter[[Kommune]:[Kommune]],0),0,1,1)</f>
        <v>#N/A</v>
      </c>
    </row>
    <row r="127" spans="1:9" x14ac:dyDescent="0.25">
      <c r="A127" t="s">
        <v>434</v>
      </c>
    </row>
    <row r="128" spans="1:9" x14ac:dyDescent="0.25">
      <c r="A128" s="5" t="s">
        <v>433</v>
      </c>
    </row>
    <row r="130" spans="1:7" s="66" customFormat="1" x14ac:dyDescent="0.25">
      <c r="A130" s="66" t="s">
        <v>275</v>
      </c>
      <c r="B130" s="66" t="s">
        <v>435</v>
      </c>
      <c r="C130" s="66" t="s">
        <v>436</v>
      </c>
      <c r="D130" s="66" t="s">
        <v>437</v>
      </c>
      <c r="E130" s="66" t="s">
        <v>439</v>
      </c>
      <c r="F130" s="66" t="s">
        <v>440</v>
      </c>
      <c r="G130" s="66" t="s">
        <v>438</v>
      </c>
    </row>
    <row r="131" spans="1:7" x14ac:dyDescent="0.25">
      <c r="A131" t="s">
        <v>431</v>
      </c>
      <c r="B131">
        <v>561</v>
      </c>
      <c r="C131" s="45">
        <v>7083</v>
      </c>
      <c r="D131" s="45">
        <v>572922</v>
      </c>
      <c r="E131">
        <v>489</v>
      </c>
      <c r="F131" s="45">
        <v>7137</v>
      </c>
      <c r="G131" s="45">
        <v>596167</v>
      </c>
    </row>
    <row r="132" spans="1:7" x14ac:dyDescent="0.25">
      <c r="A132" t="s">
        <v>20</v>
      </c>
      <c r="B132">
        <v>5</v>
      </c>
      <c r="C132">
        <v>33</v>
      </c>
      <c r="D132" s="45">
        <v>8799</v>
      </c>
      <c r="E132">
        <v>5</v>
      </c>
      <c r="F132">
        <v>34</v>
      </c>
      <c r="G132" s="45">
        <v>8930</v>
      </c>
    </row>
    <row r="133" spans="1:7" x14ac:dyDescent="0.25">
      <c r="A133" t="s">
        <v>21</v>
      </c>
      <c r="B133">
        <v>5</v>
      </c>
      <c r="C133">
        <v>33</v>
      </c>
      <c r="D133" s="45">
        <v>1575</v>
      </c>
      <c r="E133">
        <v>5</v>
      </c>
      <c r="F133">
        <v>27</v>
      </c>
      <c r="G133" s="45">
        <v>1654</v>
      </c>
    </row>
    <row r="134" spans="1:7" x14ac:dyDescent="0.25">
      <c r="A134" t="s">
        <v>22</v>
      </c>
      <c r="B134">
        <v>5</v>
      </c>
      <c r="C134">
        <v>22</v>
      </c>
      <c r="D134">
        <v>792</v>
      </c>
      <c r="E134">
        <v>3</v>
      </c>
      <c r="F134">
        <v>26</v>
      </c>
      <c r="G134" s="45">
        <v>1409</v>
      </c>
    </row>
    <row r="135" spans="1:7" x14ac:dyDescent="0.25">
      <c r="A135" t="s">
        <v>23</v>
      </c>
      <c r="B135">
        <v>7</v>
      </c>
      <c r="C135">
        <v>52</v>
      </c>
      <c r="D135" s="45">
        <v>8988</v>
      </c>
      <c r="E135">
        <v>5</v>
      </c>
      <c r="F135">
        <v>51</v>
      </c>
      <c r="G135" s="45">
        <v>9018</v>
      </c>
    </row>
    <row r="136" spans="1:7" x14ac:dyDescent="0.25">
      <c r="A136" t="s">
        <v>24</v>
      </c>
      <c r="B136">
        <v>3</v>
      </c>
      <c r="C136">
        <v>37</v>
      </c>
      <c r="D136" s="45">
        <v>2231</v>
      </c>
      <c r="E136">
        <v>3</v>
      </c>
      <c r="F136">
        <v>39</v>
      </c>
      <c r="G136" s="45">
        <v>2309</v>
      </c>
    </row>
    <row r="137" spans="1:7" x14ac:dyDescent="0.25">
      <c r="A137" t="s">
        <v>25</v>
      </c>
      <c r="B137">
        <v>4</v>
      </c>
      <c r="C137">
        <v>98</v>
      </c>
      <c r="D137" s="45">
        <v>2451</v>
      </c>
      <c r="E137">
        <v>4</v>
      </c>
      <c r="F137">
        <v>97</v>
      </c>
      <c r="G137" s="45">
        <v>2525</v>
      </c>
    </row>
    <row r="138" spans="1:7" x14ac:dyDescent="0.25">
      <c r="A138" t="s">
        <v>26</v>
      </c>
      <c r="B138">
        <v>7</v>
      </c>
      <c r="C138">
        <v>28</v>
      </c>
      <c r="D138" s="45">
        <v>9350</v>
      </c>
      <c r="E138">
        <v>7</v>
      </c>
      <c r="F138">
        <v>28</v>
      </c>
      <c r="G138" s="45">
        <v>9224</v>
      </c>
    </row>
    <row r="139" spans="1:7" x14ac:dyDescent="0.25">
      <c r="A139" t="s">
        <v>27</v>
      </c>
      <c r="B139">
        <v>5</v>
      </c>
      <c r="C139">
        <v>29</v>
      </c>
      <c r="D139" s="45">
        <v>2243</v>
      </c>
      <c r="E139">
        <v>3</v>
      </c>
      <c r="F139">
        <v>24</v>
      </c>
      <c r="G139" s="45">
        <v>1616</v>
      </c>
    </row>
    <row r="140" spans="1:7" x14ac:dyDescent="0.25">
      <c r="A140" t="s">
        <v>28</v>
      </c>
      <c r="B140">
        <v>3</v>
      </c>
      <c r="C140">
        <v>10</v>
      </c>
      <c r="D140">
        <v>900</v>
      </c>
      <c r="E140">
        <v>2</v>
      </c>
      <c r="F140">
        <v>9</v>
      </c>
      <c r="G140">
        <v>866</v>
      </c>
    </row>
    <row r="141" spans="1:7" x14ac:dyDescent="0.25">
      <c r="A141" t="s">
        <v>29</v>
      </c>
      <c r="B141">
        <v>7</v>
      </c>
      <c r="C141">
        <v>45</v>
      </c>
      <c r="D141" s="45">
        <v>2112</v>
      </c>
      <c r="E141">
        <v>6</v>
      </c>
      <c r="F141">
        <v>45</v>
      </c>
      <c r="G141" s="45">
        <v>2258</v>
      </c>
    </row>
    <row r="142" spans="1:7" x14ac:dyDescent="0.25">
      <c r="A142" t="s">
        <v>30</v>
      </c>
      <c r="B142">
        <v>12</v>
      </c>
      <c r="C142">
        <v>170</v>
      </c>
      <c r="D142" s="45">
        <v>14676</v>
      </c>
      <c r="E142">
        <v>12</v>
      </c>
      <c r="F142">
        <v>172</v>
      </c>
      <c r="G142" s="45">
        <v>15244</v>
      </c>
    </row>
    <row r="143" spans="1:7" x14ac:dyDescent="0.25">
      <c r="A143" t="s">
        <v>31</v>
      </c>
      <c r="B143">
        <v>1</v>
      </c>
      <c r="C143">
        <v>1</v>
      </c>
      <c r="D143">
        <v>46</v>
      </c>
      <c r="E143">
        <v>1</v>
      </c>
      <c r="F143">
        <v>1</v>
      </c>
      <c r="G143">
        <v>46</v>
      </c>
    </row>
    <row r="144" spans="1:7" x14ac:dyDescent="0.25">
      <c r="A144" t="s">
        <v>32</v>
      </c>
      <c r="B144">
        <v>2</v>
      </c>
      <c r="C144">
        <v>9</v>
      </c>
      <c r="D144">
        <v>537</v>
      </c>
      <c r="E144">
        <v>2</v>
      </c>
      <c r="F144">
        <v>7</v>
      </c>
      <c r="G144">
        <v>570</v>
      </c>
    </row>
    <row r="145" spans="1:7" x14ac:dyDescent="0.25">
      <c r="A145" t="s">
        <v>33</v>
      </c>
      <c r="B145">
        <v>9</v>
      </c>
      <c r="C145">
        <v>48</v>
      </c>
      <c r="D145" s="45">
        <v>2319</v>
      </c>
      <c r="E145">
        <v>7</v>
      </c>
      <c r="F145">
        <v>42</v>
      </c>
      <c r="G145" s="45">
        <v>2152</v>
      </c>
    </row>
    <row r="146" spans="1:7" x14ac:dyDescent="0.25">
      <c r="A146" t="s">
        <v>35</v>
      </c>
      <c r="B146">
        <v>10</v>
      </c>
      <c r="C146">
        <v>57</v>
      </c>
      <c r="D146" s="45">
        <v>4275</v>
      </c>
      <c r="E146">
        <v>10</v>
      </c>
      <c r="F146">
        <v>54</v>
      </c>
      <c r="G146" s="45">
        <v>4326</v>
      </c>
    </row>
    <row r="147" spans="1:7" x14ac:dyDescent="0.25">
      <c r="A147" t="s">
        <v>36</v>
      </c>
      <c r="B147">
        <v>4</v>
      </c>
      <c r="C147">
        <v>79</v>
      </c>
      <c r="D147" s="45">
        <v>6904</v>
      </c>
      <c r="E147">
        <v>4</v>
      </c>
      <c r="F147">
        <v>81</v>
      </c>
      <c r="G147" s="45">
        <v>7116</v>
      </c>
    </row>
    <row r="148" spans="1:7" x14ac:dyDescent="0.25">
      <c r="A148" t="s">
        <v>37</v>
      </c>
      <c r="B148">
        <v>4</v>
      </c>
      <c r="C148">
        <v>38</v>
      </c>
      <c r="D148" s="45">
        <v>4139</v>
      </c>
      <c r="E148">
        <v>5</v>
      </c>
      <c r="F148">
        <v>45</v>
      </c>
      <c r="G148" s="45">
        <v>4852</v>
      </c>
    </row>
    <row r="149" spans="1:7" x14ac:dyDescent="0.25">
      <c r="A149" t="s">
        <v>38</v>
      </c>
      <c r="B149">
        <v>7</v>
      </c>
      <c r="C149">
        <v>73</v>
      </c>
      <c r="D149" s="45">
        <v>7270</v>
      </c>
      <c r="E149">
        <v>7</v>
      </c>
      <c r="F149">
        <v>70</v>
      </c>
      <c r="G149" s="45">
        <v>7324</v>
      </c>
    </row>
    <row r="150" spans="1:7" x14ac:dyDescent="0.25">
      <c r="A150" t="s">
        <v>39</v>
      </c>
      <c r="B150">
        <v>8</v>
      </c>
      <c r="C150">
        <v>40</v>
      </c>
      <c r="D150" s="45">
        <v>3489</v>
      </c>
      <c r="E150">
        <v>7</v>
      </c>
      <c r="F150">
        <v>50</v>
      </c>
      <c r="G150" s="45">
        <v>4361</v>
      </c>
    </row>
    <row r="151" spans="1:7" x14ac:dyDescent="0.25">
      <c r="A151" t="s">
        <v>40</v>
      </c>
      <c r="B151">
        <v>7</v>
      </c>
      <c r="C151">
        <v>42</v>
      </c>
      <c r="D151" s="45">
        <v>4807</v>
      </c>
      <c r="E151">
        <v>7</v>
      </c>
      <c r="F151">
        <v>56</v>
      </c>
      <c r="G151" s="45">
        <v>5598</v>
      </c>
    </row>
    <row r="152" spans="1:7" x14ac:dyDescent="0.25">
      <c r="A152" t="s">
        <v>41</v>
      </c>
      <c r="B152">
        <v>7</v>
      </c>
      <c r="C152">
        <v>43</v>
      </c>
      <c r="D152" s="45">
        <v>2147</v>
      </c>
      <c r="E152">
        <v>6</v>
      </c>
      <c r="F152">
        <v>46</v>
      </c>
      <c r="G152" s="45">
        <v>2439</v>
      </c>
    </row>
    <row r="153" spans="1:7" x14ac:dyDescent="0.25">
      <c r="A153" t="s">
        <v>42</v>
      </c>
      <c r="B153">
        <v>7</v>
      </c>
      <c r="C153">
        <v>14</v>
      </c>
      <c r="D153" s="45">
        <v>1273</v>
      </c>
      <c r="E153">
        <v>6</v>
      </c>
      <c r="F153">
        <v>14</v>
      </c>
      <c r="G153" s="45">
        <v>1132</v>
      </c>
    </row>
    <row r="154" spans="1:7" x14ac:dyDescent="0.25">
      <c r="A154" t="s">
        <v>43</v>
      </c>
      <c r="B154">
        <v>6</v>
      </c>
      <c r="C154">
        <v>74</v>
      </c>
      <c r="D154" s="45">
        <v>10969</v>
      </c>
      <c r="E154">
        <v>6</v>
      </c>
      <c r="F154">
        <v>74</v>
      </c>
      <c r="G154" s="45">
        <v>11004</v>
      </c>
    </row>
    <row r="155" spans="1:7" x14ac:dyDescent="0.25">
      <c r="A155" t="s">
        <v>44</v>
      </c>
      <c r="B155">
        <v>6</v>
      </c>
      <c r="C155">
        <v>27</v>
      </c>
      <c r="D155" s="45">
        <v>4555</v>
      </c>
      <c r="E155">
        <v>6</v>
      </c>
      <c r="F155">
        <v>27</v>
      </c>
      <c r="G155" s="45">
        <v>4555</v>
      </c>
    </row>
    <row r="156" spans="1:7" x14ac:dyDescent="0.25">
      <c r="A156" t="s">
        <v>45</v>
      </c>
      <c r="B156">
        <v>3</v>
      </c>
      <c r="C156">
        <v>40</v>
      </c>
      <c r="D156" s="45">
        <v>5371</v>
      </c>
      <c r="E156">
        <v>2</v>
      </c>
      <c r="F156">
        <v>42</v>
      </c>
      <c r="G156" s="45">
        <v>5459</v>
      </c>
    </row>
    <row r="157" spans="1:7" x14ac:dyDescent="0.25">
      <c r="A157" t="s">
        <v>47</v>
      </c>
      <c r="B157">
        <v>8</v>
      </c>
      <c r="C157">
        <v>69</v>
      </c>
      <c r="D157" s="45">
        <v>4945</v>
      </c>
      <c r="E157">
        <v>7</v>
      </c>
      <c r="F157">
        <v>70</v>
      </c>
      <c r="G157" s="45">
        <v>5063</v>
      </c>
    </row>
    <row r="158" spans="1:7" x14ac:dyDescent="0.25">
      <c r="A158" t="s">
        <v>1</v>
      </c>
      <c r="B158">
        <v>9</v>
      </c>
      <c r="C158">
        <v>126</v>
      </c>
      <c r="D158" s="45">
        <v>5735</v>
      </c>
      <c r="E158">
        <v>8</v>
      </c>
      <c r="F158">
        <v>109</v>
      </c>
      <c r="G158" s="45">
        <v>5719</v>
      </c>
    </row>
    <row r="159" spans="1:7" x14ac:dyDescent="0.25">
      <c r="A159" t="s">
        <v>48</v>
      </c>
      <c r="B159">
        <v>5</v>
      </c>
      <c r="C159">
        <v>27</v>
      </c>
      <c r="D159" s="45">
        <v>2337</v>
      </c>
      <c r="E159">
        <v>4</v>
      </c>
      <c r="F159">
        <v>22</v>
      </c>
      <c r="G159" s="45">
        <v>1869</v>
      </c>
    </row>
    <row r="160" spans="1:7" x14ac:dyDescent="0.25">
      <c r="A160" t="s">
        <v>50</v>
      </c>
      <c r="B160">
        <v>5</v>
      </c>
      <c r="C160">
        <v>50</v>
      </c>
      <c r="D160" s="45">
        <v>1989</v>
      </c>
      <c r="E160">
        <v>4</v>
      </c>
      <c r="F160">
        <v>53</v>
      </c>
      <c r="G160" s="45">
        <v>2161</v>
      </c>
    </row>
    <row r="161" spans="1:7" x14ac:dyDescent="0.25">
      <c r="A161" t="s">
        <v>51</v>
      </c>
      <c r="B161">
        <v>6</v>
      </c>
      <c r="C161">
        <v>88</v>
      </c>
      <c r="D161" s="45">
        <v>8293</v>
      </c>
      <c r="E161">
        <v>6</v>
      </c>
      <c r="F161">
        <v>89</v>
      </c>
      <c r="G161" s="45">
        <v>8525</v>
      </c>
    </row>
    <row r="162" spans="1:7" x14ac:dyDescent="0.25">
      <c r="A162" t="s">
        <v>52</v>
      </c>
      <c r="B162">
        <v>4</v>
      </c>
      <c r="C162">
        <v>25</v>
      </c>
      <c r="D162" s="45">
        <v>4178</v>
      </c>
      <c r="E162">
        <v>4</v>
      </c>
      <c r="F162">
        <v>26</v>
      </c>
      <c r="G162" s="45">
        <v>4220</v>
      </c>
    </row>
    <row r="163" spans="1:7" x14ac:dyDescent="0.25">
      <c r="A163" t="s">
        <v>53</v>
      </c>
      <c r="B163">
        <v>4</v>
      </c>
      <c r="C163">
        <v>120</v>
      </c>
      <c r="D163" s="45">
        <v>7499</v>
      </c>
      <c r="E163">
        <v>4</v>
      </c>
      <c r="F163">
        <v>125</v>
      </c>
      <c r="G163" s="45">
        <v>7640</v>
      </c>
    </row>
    <row r="164" spans="1:7" x14ac:dyDescent="0.25">
      <c r="A164" t="s">
        <v>54</v>
      </c>
      <c r="B164">
        <v>7</v>
      </c>
      <c r="C164">
        <v>60</v>
      </c>
      <c r="D164" s="45">
        <v>4209</v>
      </c>
      <c r="E164">
        <v>5</v>
      </c>
      <c r="F164">
        <v>52</v>
      </c>
      <c r="G164" s="45">
        <v>3936</v>
      </c>
    </row>
    <row r="165" spans="1:7" x14ac:dyDescent="0.25">
      <c r="A165" t="s">
        <v>55</v>
      </c>
      <c r="B165">
        <v>3</v>
      </c>
      <c r="C165">
        <v>31</v>
      </c>
      <c r="D165" s="45">
        <v>4305</v>
      </c>
      <c r="E165">
        <v>3</v>
      </c>
      <c r="F165">
        <v>31</v>
      </c>
      <c r="G165" s="45">
        <v>4130</v>
      </c>
    </row>
    <row r="166" spans="1:7" x14ac:dyDescent="0.25">
      <c r="A166" t="s">
        <v>56</v>
      </c>
      <c r="B166">
        <v>5</v>
      </c>
      <c r="C166">
        <v>215</v>
      </c>
      <c r="D166" s="45">
        <v>8641</v>
      </c>
      <c r="E166">
        <v>4</v>
      </c>
      <c r="F166">
        <v>238</v>
      </c>
      <c r="G166" s="45">
        <v>9559</v>
      </c>
    </row>
    <row r="167" spans="1:7" x14ac:dyDescent="0.25">
      <c r="A167" t="s">
        <v>57</v>
      </c>
      <c r="B167">
        <v>5</v>
      </c>
      <c r="C167">
        <v>64</v>
      </c>
      <c r="D167" s="45">
        <v>5185</v>
      </c>
      <c r="E167">
        <v>4</v>
      </c>
      <c r="F167">
        <v>79</v>
      </c>
      <c r="G167" s="45">
        <v>6242</v>
      </c>
    </row>
    <row r="168" spans="1:7" x14ac:dyDescent="0.25">
      <c r="A168" t="s">
        <v>58</v>
      </c>
      <c r="B168">
        <v>9</v>
      </c>
      <c r="C168">
        <v>107</v>
      </c>
      <c r="D168" s="45">
        <v>6676</v>
      </c>
      <c r="E168">
        <v>8</v>
      </c>
      <c r="F168">
        <v>110</v>
      </c>
      <c r="G168" s="45">
        <v>8065</v>
      </c>
    </row>
    <row r="169" spans="1:7" x14ac:dyDescent="0.25">
      <c r="A169" t="s">
        <v>59</v>
      </c>
      <c r="B169">
        <v>7</v>
      </c>
      <c r="C169">
        <v>38</v>
      </c>
      <c r="D169" s="45">
        <v>9487</v>
      </c>
      <c r="E169">
        <v>7</v>
      </c>
      <c r="F169">
        <v>38</v>
      </c>
      <c r="G169" s="45">
        <v>9487</v>
      </c>
    </row>
    <row r="170" spans="1:7" x14ac:dyDescent="0.25">
      <c r="A170" t="s">
        <v>60</v>
      </c>
      <c r="B170">
        <v>6</v>
      </c>
      <c r="C170">
        <v>57</v>
      </c>
      <c r="D170" s="45">
        <v>6355</v>
      </c>
      <c r="E170">
        <v>6</v>
      </c>
      <c r="F170">
        <v>66</v>
      </c>
      <c r="G170" s="45">
        <v>6735</v>
      </c>
    </row>
    <row r="171" spans="1:7" x14ac:dyDescent="0.25">
      <c r="A171" t="s">
        <v>61</v>
      </c>
      <c r="B171">
        <v>2</v>
      </c>
      <c r="C171">
        <v>18</v>
      </c>
      <c r="D171" s="45">
        <v>2017</v>
      </c>
      <c r="E171">
        <v>2</v>
      </c>
      <c r="F171">
        <v>18</v>
      </c>
      <c r="G171" s="45">
        <v>2017</v>
      </c>
    </row>
    <row r="172" spans="1:7" x14ac:dyDescent="0.25">
      <c r="A172" t="s">
        <v>62</v>
      </c>
      <c r="B172">
        <v>5</v>
      </c>
      <c r="C172">
        <v>30</v>
      </c>
      <c r="D172" s="45">
        <v>1424</v>
      </c>
      <c r="E172">
        <v>4</v>
      </c>
      <c r="F172">
        <v>29</v>
      </c>
      <c r="G172" s="45">
        <v>1333</v>
      </c>
    </row>
    <row r="173" spans="1:7" x14ac:dyDescent="0.25">
      <c r="A173" t="s">
        <v>63</v>
      </c>
      <c r="B173">
        <v>2</v>
      </c>
      <c r="C173">
        <v>7</v>
      </c>
      <c r="D173" s="45">
        <v>2316</v>
      </c>
      <c r="E173">
        <v>2</v>
      </c>
      <c r="F173">
        <v>8</v>
      </c>
      <c r="G173" s="45">
        <v>2424</v>
      </c>
    </row>
    <row r="174" spans="1:7" x14ac:dyDescent="0.25">
      <c r="A174" t="s">
        <v>64</v>
      </c>
      <c r="B174">
        <v>2</v>
      </c>
      <c r="C174">
        <v>4</v>
      </c>
      <c r="D174">
        <v>755</v>
      </c>
      <c r="E174">
        <v>2</v>
      </c>
      <c r="F174">
        <v>9</v>
      </c>
      <c r="G174">
        <v>943</v>
      </c>
    </row>
    <row r="175" spans="1:7" x14ac:dyDescent="0.25">
      <c r="A175" t="s">
        <v>65</v>
      </c>
      <c r="B175">
        <v>7</v>
      </c>
      <c r="C175">
        <v>71</v>
      </c>
      <c r="D175" s="45">
        <v>3312</v>
      </c>
      <c r="E175">
        <v>5</v>
      </c>
      <c r="F175">
        <v>80</v>
      </c>
      <c r="G175" s="45">
        <v>3872</v>
      </c>
    </row>
    <row r="176" spans="1:7" x14ac:dyDescent="0.25">
      <c r="A176" t="s">
        <v>66</v>
      </c>
      <c r="B176">
        <v>3</v>
      </c>
      <c r="C176">
        <v>26</v>
      </c>
      <c r="D176" s="45">
        <v>1066</v>
      </c>
      <c r="E176">
        <v>2</v>
      </c>
      <c r="F176">
        <v>21</v>
      </c>
      <c r="G176">
        <v>789</v>
      </c>
    </row>
    <row r="177" spans="1:7" x14ac:dyDescent="0.25">
      <c r="A177" t="s">
        <v>67</v>
      </c>
      <c r="B177">
        <v>8</v>
      </c>
      <c r="C177">
        <v>96</v>
      </c>
      <c r="D177" s="45">
        <v>9309</v>
      </c>
      <c r="E177">
        <v>6</v>
      </c>
      <c r="F177">
        <v>107</v>
      </c>
      <c r="G177" s="45">
        <v>10293</v>
      </c>
    </row>
    <row r="178" spans="1:7" x14ac:dyDescent="0.25">
      <c r="A178" t="s">
        <v>68</v>
      </c>
      <c r="B178">
        <v>21</v>
      </c>
      <c r="C178">
        <v>589</v>
      </c>
      <c r="D178" s="45">
        <v>80099</v>
      </c>
      <c r="E178">
        <v>18</v>
      </c>
      <c r="F178">
        <v>638</v>
      </c>
      <c r="G178" s="45">
        <v>84965</v>
      </c>
    </row>
    <row r="179" spans="1:7" x14ac:dyDescent="0.25">
      <c r="A179" t="s">
        <v>69</v>
      </c>
      <c r="B179">
        <v>11</v>
      </c>
      <c r="C179">
        <v>56</v>
      </c>
      <c r="D179" s="45">
        <v>6494</v>
      </c>
      <c r="E179">
        <v>11</v>
      </c>
      <c r="F179">
        <v>54</v>
      </c>
      <c r="G179" s="45">
        <v>6568</v>
      </c>
    </row>
    <row r="180" spans="1:7" x14ac:dyDescent="0.25">
      <c r="A180" t="s">
        <v>70</v>
      </c>
      <c r="B180">
        <v>1</v>
      </c>
      <c r="C180">
        <v>34</v>
      </c>
      <c r="D180">
        <v>657</v>
      </c>
      <c r="E180">
        <v>1</v>
      </c>
      <c r="F180">
        <v>29</v>
      </c>
      <c r="G180">
        <v>722</v>
      </c>
    </row>
    <row r="181" spans="1:7" x14ac:dyDescent="0.25">
      <c r="A181" t="s">
        <v>71</v>
      </c>
      <c r="B181">
        <v>2</v>
      </c>
      <c r="C181">
        <v>17</v>
      </c>
      <c r="D181">
        <v>637</v>
      </c>
      <c r="E181">
        <v>2</v>
      </c>
      <c r="F181">
        <v>17</v>
      </c>
      <c r="G181">
        <v>695</v>
      </c>
    </row>
    <row r="182" spans="1:7" x14ac:dyDescent="0.25">
      <c r="A182" t="s">
        <v>72</v>
      </c>
      <c r="B182">
        <v>3</v>
      </c>
      <c r="C182">
        <v>4</v>
      </c>
      <c r="D182">
        <v>678</v>
      </c>
      <c r="E182">
        <v>1</v>
      </c>
      <c r="F182">
        <v>2</v>
      </c>
      <c r="G182">
        <v>591</v>
      </c>
    </row>
    <row r="183" spans="1:7" x14ac:dyDescent="0.25">
      <c r="A183" t="s">
        <v>73</v>
      </c>
      <c r="B183">
        <v>8</v>
      </c>
      <c r="C183">
        <v>64</v>
      </c>
      <c r="D183" s="45">
        <v>3863</v>
      </c>
      <c r="E183">
        <v>6</v>
      </c>
      <c r="F183">
        <v>57</v>
      </c>
      <c r="G183" s="45">
        <v>3728</v>
      </c>
    </row>
    <row r="184" spans="1:7" x14ac:dyDescent="0.25">
      <c r="A184" t="s">
        <v>74</v>
      </c>
      <c r="B184">
        <v>12</v>
      </c>
      <c r="C184">
        <v>59</v>
      </c>
      <c r="D184" s="45">
        <v>5823</v>
      </c>
      <c r="E184">
        <v>10</v>
      </c>
      <c r="F184">
        <v>47</v>
      </c>
      <c r="G184" s="45">
        <v>5532</v>
      </c>
    </row>
    <row r="185" spans="1:7" x14ac:dyDescent="0.25">
      <c r="A185" t="s">
        <v>76</v>
      </c>
      <c r="B185">
        <v>3</v>
      </c>
      <c r="C185">
        <v>46</v>
      </c>
      <c r="D185" s="45">
        <v>1650</v>
      </c>
      <c r="E185">
        <v>2</v>
      </c>
      <c r="F185">
        <v>45</v>
      </c>
      <c r="G185" s="45">
        <v>1658</v>
      </c>
    </row>
    <row r="186" spans="1:7" x14ac:dyDescent="0.25">
      <c r="A186" t="s">
        <v>77</v>
      </c>
      <c r="B186">
        <v>2</v>
      </c>
      <c r="C186">
        <v>22</v>
      </c>
      <c r="D186" s="45">
        <v>1277</v>
      </c>
      <c r="E186">
        <v>1</v>
      </c>
      <c r="F186">
        <v>26</v>
      </c>
      <c r="G186" s="45">
        <v>1330</v>
      </c>
    </row>
    <row r="187" spans="1:7" x14ac:dyDescent="0.25">
      <c r="A187" t="s">
        <v>78</v>
      </c>
      <c r="B187">
        <v>3</v>
      </c>
      <c r="C187">
        <v>9</v>
      </c>
      <c r="D187" s="45">
        <v>1079</v>
      </c>
      <c r="E187">
        <v>3</v>
      </c>
      <c r="F187">
        <v>11</v>
      </c>
      <c r="G187" s="45">
        <v>1074</v>
      </c>
    </row>
    <row r="188" spans="1:7" x14ac:dyDescent="0.25">
      <c r="A188" t="s">
        <v>79</v>
      </c>
      <c r="B188">
        <v>3</v>
      </c>
      <c r="C188">
        <v>53</v>
      </c>
      <c r="D188" s="45">
        <v>2161</v>
      </c>
      <c r="E188">
        <v>3</v>
      </c>
      <c r="F188">
        <v>50</v>
      </c>
      <c r="G188" s="45">
        <v>2270</v>
      </c>
    </row>
    <row r="189" spans="1:7" x14ac:dyDescent="0.25">
      <c r="A189" t="s">
        <v>80</v>
      </c>
      <c r="B189">
        <v>2</v>
      </c>
      <c r="C189">
        <v>13</v>
      </c>
      <c r="D189">
        <v>691</v>
      </c>
      <c r="E189">
        <v>1</v>
      </c>
      <c r="F189">
        <v>13</v>
      </c>
      <c r="G189">
        <v>401</v>
      </c>
    </row>
    <row r="190" spans="1:7" x14ac:dyDescent="0.25">
      <c r="A190" t="s">
        <v>82</v>
      </c>
      <c r="B190">
        <v>4</v>
      </c>
      <c r="C190">
        <v>53</v>
      </c>
      <c r="D190" s="45">
        <v>2326</v>
      </c>
      <c r="E190">
        <v>3</v>
      </c>
      <c r="F190">
        <v>45</v>
      </c>
      <c r="G190" s="45">
        <v>2242</v>
      </c>
    </row>
    <row r="191" spans="1:7" x14ac:dyDescent="0.25">
      <c r="A191" t="s">
        <v>83</v>
      </c>
      <c r="B191">
        <v>5</v>
      </c>
      <c r="C191">
        <v>87</v>
      </c>
      <c r="D191" s="45">
        <v>5981</v>
      </c>
      <c r="E191">
        <v>5</v>
      </c>
      <c r="F191">
        <v>91</v>
      </c>
      <c r="G191" s="45">
        <v>6226</v>
      </c>
    </row>
    <row r="192" spans="1:7" x14ac:dyDescent="0.25">
      <c r="A192" t="s">
        <v>84</v>
      </c>
      <c r="B192">
        <v>4</v>
      </c>
      <c r="C192">
        <v>42</v>
      </c>
      <c r="D192" s="45">
        <v>2328</v>
      </c>
      <c r="E192">
        <v>3</v>
      </c>
      <c r="F192">
        <v>42</v>
      </c>
      <c r="G192" s="45">
        <v>2370</v>
      </c>
    </row>
    <row r="193" spans="1:7" x14ac:dyDescent="0.25">
      <c r="A193" t="s">
        <v>85</v>
      </c>
      <c r="B193">
        <v>14</v>
      </c>
      <c r="C193">
        <v>350</v>
      </c>
      <c r="D193" s="45">
        <v>29461</v>
      </c>
      <c r="E193">
        <v>14</v>
      </c>
      <c r="F193">
        <v>363</v>
      </c>
      <c r="G193" s="45">
        <v>30778</v>
      </c>
    </row>
    <row r="194" spans="1:7" x14ac:dyDescent="0.25">
      <c r="A194" t="s">
        <v>86</v>
      </c>
      <c r="B194">
        <v>2</v>
      </c>
      <c r="C194">
        <v>17</v>
      </c>
      <c r="D194">
        <v>372</v>
      </c>
      <c r="E194" t="s">
        <v>432</v>
      </c>
      <c r="F194" t="s">
        <v>432</v>
      </c>
      <c r="G194" t="s">
        <v>432</v>
      </c>
    </row>
    <row r="195" spans="1:7" x14ac:dyDescent="0.25">
      <c r="A195" t="s">
        <v>87</v>
      </c>
      <c r="B195">
        <v>12</v>
      </c>
      <c r="C195">
        <v>174</v>
      </c>
      <c r="D195" s="45">
        <v>9367</v>
      </c>
      <c r="E195">
        <v>11</v>
      </c>
      <c r="F195">
        <v>166</v>
      </c>
      <c r="G195" s="45">
        <v>9705</v>
      </c>
    </row>
    <row r="196" spans="1:7" x14ac:dyDescent="0.25">
      <c r="A196" t="s">
        <v>88</v>
      </c>
      <c r="B196">
        <v>5</v>
      </c>
      <c r="C196">
        <v>36</v>
      </c>
      <c r="D196" s="45">
        <v>2141</v>
      </c>
      <c r="E196">
        <v>2</v>
      </c>
      <c r="F196">
        <v>40</v>
      </c>
      <c r="G196" s="45">
        <v>2357</v>
      </c>
    </row>
    <row r="197" spans="1:7" x14ac:dyDescent="0.25">
      <c r="A197" t="s">
        <v>89</v>
      </c>
      <c r="B197">
        <v>5</v>
      </c>
      <c r="C197">
        <v>136</v>
      </c>
      <c r="D197" s="45">
        <v>5281</v>
      </c>
      <c r="E197">
        <v>4</v>
      </c>
      <c r="F197">
        <v>135</v>
      </c>
      <c r="G197" s="45">
        <v>5337</v>
      </c>
    </row>
    <row r="198" spans="1:7" x14ac:dyDescent="0.25">
      <c r="A198" t="s">
        <v>90</v>
      </c>
      <c r="B198">
        <v>3</v>
      </c>
      <c r="C198">
        <v>47</v>
      </c>
      <c r="D198" s="45">
        <v>2264</v>
      </c>
      <c r="E198">
        <v>2</v>
      </c>
      <c r="F198">
        <v>42</v>
      </c>
      <c r="G198" s="45">
        <v>2414</v>
      </c>
    </row>
    <row r="199" spans="1:7" x14ac:dyDescent="0.25">
      <c r="A199" t="s">
        <v>91</v>
      </c>
      <c r="B199">
        <v>4</v>
      </c>
      <c r="C199">
        <v>143</v>
      </c>
      <c r="D199" s="45">
        <v>11416</v>
      </c>
      <c r="E199">
        <v>4</v>
      </c>
      <c r="F199">
        <v>128</v>
      </c>
      <c r="G199" s="45">
        <v>11965</v>
      </c>
    </row>
    <row r="200" spans="1:7" x14ac:dyDescent="0.25">
      <c r="A200" t="s">
        <v>92</v>
      </c>
      <c r="B200">
        <v>10</v>
      </c>
      <c r="C200">
        <v>50</v>
      </c>
      <c r="D200" s="45">
        <v>4178</v>
      </c>
      <c r="E200">
        <v>9</v>
      </c>
      <c r="F200">
        <v>51</v>
      </c>
      <c r="G200" s="45">
        <v>4229</v>
      </c>
    </row>
    <row r="201" spans="1:7" x14ac:dyDescent="0.25">
      <c r="A201" t="s">
        <v>93</v>
      </c>
      <c r="B201">
        <v>8</v>
      </c>
      <c r="C201">
        <v>52</v>
      </c>
      <c r="D201" s="45">
        <v>7553</v>
      </c>
      <c r="E201">
        <v>8</v>
      </c>
      <c r="F201">
        <v>52</v>
      </c>
      <c r="G201" s="45">
        <v>7583</v>
      </c>
    </row>
    <row r="202" spans="1:7" x14ac:dyDescent="0.25">
      <c r="A202" t="s">
        <v>94</v>
      </c>
      <c r="B202">
        <v>1</v>
      </c>
      <c r="C202">
        <v>1</v>
      </c>
      <c r="D202">
        <v>24</v>
      </c>
      <c r="E202">
        <v>1</v>
      </c>
      <c r="F202">
        <v>1</v>
      </c>
      <c r="G202">
        <v>24</v>
      </c>
    </row>
    <row r="203" spans="1:7" x14ac:dyDescent="0.25">
      <c r="A203" t="s">
        <v>95</v>
      </c>
      <c r="B203">
        <v>6</v>
      </c>
      <c r="C203">
        <v>233</v>
      </c>
      <c r="D203" s="45">
        <v>9040</v>
      </c>
      <c r="E203">
        <v>5</v>
      </c>
      <c r="F203">
        <v>236</v>
      </c>
      <c r="G203" s="45">
        <v>9287</v>
      </c>
    </row>
    <row r="204" spans="1:7" x14ac:dyDescent="0.25">
      <c r="A204" t="s">
        <v>96</v>
      </c>
      <c r="B204">
        <v>4</v>
      </c>
      <c r="C204">
        <v>44</v>
      </c>
      <c r="D204" s="45">
        <v>1579</v>
      </c>
      <c r="E204">
        <v>3</v>
      </c>
      <c r="F204">
        <v>46</v>
      </c>
      <c r="G204" s="45">
        <v>1693</v>
      </c>
    </row>
    <row r="205" spans="1:7" x14ac:dyDescent="0.25">
      <c r="A205" t="s">
        <v>97</v>
      </c>
      <c r="B205">
        <v>4</v>
      </c>
      <c r="C205">
        <v>64</v>
      </c>
      <c r="D205" s="45">
        <v>3953</v>
      </c>
      <c r="E205">
        <v>4</v>
      </c>
      <c r="F205">
        <v>62</v>
      </c>
      <c r="G205" s="45">
        <v>3826</v>
      </c>
    </row>
    <row r="206" spans="1:7" x14ac:dyDescent="0.25">
      <c r="A206" t="s">
        <v>98</v>
      </c>
      <c r="B206">
        <v>6</v>
      </c>
      <c r="C206">
        <v>139</v>
      </c>
      <c r="D206" s="45">
        <v>9689</v>
      </c>
      <c r="E206">
        <v>6</v>
      </c>
      <c r="F206">
        <v>149</v>
      </c>
      <c r="G206" s="45">
        <v>10685</v>
      </c>
    </row>
    <row r="207" spans="1:7" x14ac:dyDescent="0.25">
      <c r="A207" t="s">
        <v>99</v>
      </c>
      <c r="B207">
        <v>4</v>
      </c>
      <c r="C207">
        <v>9</v>
      </c>
      <c r="D207" s="45">
        <v>1362</v>
      </c>
      <c r="E207">
        <v>4</v>
      </c>
      <c r="F207">
        <v>10</v>
      </c>
      <c r="G207" s="45">
        <v>1477</v>
      </c>
    </row>
    <row r="208" spans="1:7" x14ac:dyDescent="0.25">
      <c r="A208" t="s">
        <v>100</v>
      </c>
      <c r="B208">
        <v>3</v>
      </c>
      <c r="C208">
        <v>47</v>
      </c>
      <c r="D208" s="45">
        <v>1878</v>
      </c>
      <c r="E208">
        <v>1</v>
      </c>
      <c r="F208">
        <v>31</v>
      </c>
      <c r="G208" s="45">
        <v>1388</v>
      </c>
    </row>
    <row r="209" spans="1:7" x14ac:dyDescent="0.25">
      <c r="A209" t="s">
        <v>101</v>
      </c>
      <c r="B209">
        <v>6</v>
      </c>
      <c r="C209">
        <v>15</v>
      </c>
      <c r="D209">
        <v>707</v>
      </c>
      <c r="E209">
        <v>6</v>
      </c>
      <c r="F209">
        <v>14</v>
      </c>
      <c r="G209">
        <v>735</v>
      </c>
    </row>
    <row r="210" spans="1:7" x14ac:dyDescent="0.25">
      <c r="A210" t="s">
        <v>102</v>
      </c>
      <c r="B210">
        <v>3</v>
      </c>
      <c r="C210">
        <v>20</v>
      </c>
      <c r="D210" s="45">
        <v>1825</v>
      </c>
      <c r="E210">
        <v>2</v>
      </c>
      <c r="F210">
        <v>12</v>
      </c>
      <c r="G210">
        <v>739</v>
      </c>
    </row>
    <row r="211" spans="1:7" x14ac:dyDescent="0.25">
      <c r="A211" t="s">
        <v>103</v>
      </c>
      <c r="B211">
        <v>9</v>
      </c>
      <c r="C211">
        <v>38</v>
      </c>
      <c r="D211" s="45">
        <v>4609</v>
      </c>
      <c r="E211">
        <v>7</v>
      </c>
      <c r="F211">
        <v>41</v>
      </c>
      <c r="G211" s="45">
        <v>4729</v>
      </c>
    </row>
    <row r="212" spans="1:7" x14ac:dyDescent="0.25">
      <c r="A212" t="s">
        <v>104</v>
      </c>
      <c r="B212">
        <v>1</v>
      </c>
      <c r="C212">
        <v>52</v>
      </c>
      <c r="D212" s="45">
        <v>1770</v>
      </c>
      <c r="E212">
        <v>1</v>
      </c>
      <c r="F212">
        <v>46</v>
      </c>
      <c r="G212" s="45">
        <v>1998</v>
      </c>
    </row>
    <row r="213" spans="1:7" x14ac:dyDescent="0.25">
      <c r="A213" t="s">
        <v>105</v>
      </c>
      <c r="B213">
        <v>6</v>
      </c>
      <c r="C213">
        <v>197</v>
      </c>
      <c r="D213" s="45">
        <v>9484</v>
      </c>
      <c r="E213">
        <v>6</v>
      </c>
      <c r="F213">
        <v>188</v>
      </c>
      <c r="G213" s="45">
        <v>9400</v>
      </c>
    </row>
    <row r="214" spans="1:7" x14ac:dyDescent="0.25">
      <c r="A214" t="s">
        <v>106</v>
      </c>
      <c r="B214">
        <v>6</v>
      </c>
      <c r="C214">
        <v>46</v>
      </c>
      <c r="D214" s="45">
        <v>2100</v>
      </c>
      <c r="E214">
        <v>5</v>
      </c>
      <c r="F214">
        <v>27</v>
      </c>
      <c r="G214" s="45">
        <v>2150</v>
      </c>
    </row>
    <row r="215" spans="1:7" x14ac:dyDescent="0.25">
      <c r="A215" t="s">
        <v>107</v>
      </c>
      <c r="B215">
        <v>7</v>
      </c>
      <c r="C215">
        <v>50</v>
      </c>
      <c r="D215" s="45">
        <v>2458</v>
      </c>
      <c r="E215">
        <v>7</v>
      </c>
      <c r="F215">
        <v>44</v>
      </c>
      <c r="G215" s="45">
        <v>2416</v>
      </c>
    </row>
    <row r="216" spans="1:7" x14ac:dyDescent="0.25">
      <c r="A216" t="s">
        <v>108</v>
      </c>
      <c r="B216">
        <v>4</v>
      </c>
      <c r="C216">
        <v>22</v>
      </c>
      <c r="D216" s="45">
        <v>5878</v>
      </c>
      <c r="E216">
        <v>3</v>
      </c>
      <c r="F216">
        <v>23</v>
      </c>
      <c r="G216" s="45">
        <v>5884</v>
      </c>
    </row>
    <row r="217" spans="1:7" x14ac:dyDescent="0.25">
      <c r="A217" t="s">
        <v>109</v>
      </c>
      <c r="B217">
        <v>1</v>
      </c>
      <c r="C217">
        <v>3</v>
      </c>
      <c r="D217">
        <v>479</v>
      </c>
      <c r="E217">
        <v>1</v>
      </c>
      <c r="F217">
        <v>4</v>
      </c>
      <c r="G217">
        <v>528</v>
      </c>
    </row>
    <row r="218" spans="1:7" x14ac:dyDescent="0.25">
      <c r="A218" t="s">
        <v>110</v>
      </c>
      <c r="B218">
        <v>10</v>
      </c>
      <c r="C218">
        <v>84</v>
      </c>
      <c r="D218" s="45">
        <v>4047</v>
      </c>
      <c r="E218">
        <v>8</v>
      </c>
      <c r="F218">
        <v>72</v>
      </c>
      <c r="G218" s="45">
        <v>4263</v>
      </c>
    </row>
    <row r="219" spans="1:7" x14ac:dyDescent="0.25">
      <c r="A219" t="s">
        <v>111</v>
      </c>
      <c r="B219">
        <v>8</v>
      </c>
      <c r="C219">
        <v>77</v>
      </c>
      <c r="D219" s="45">
        <v>2878</v>
      </c>
      <c r="E219">
        <v>7</v>
      </c>
      <c r="F219">
        <v>79</v>
      </c>
      <c r="G219" s="45">
        <v>2925</v>
      </c>
    </row>
    <row r="220" spans="1:7" x14ac:dyDescent="0.25">
      <c r="A220" t="s">
        <v>112</v>
      </c>
      <c r="B220">
        <v>11</v>
      </c>
      <c r="C220">
        <v>94</v>
      </c>
      <c r="D220" s="45">
        <v>11015</v>
      </c>
      <c r="E220">
        <v>8</v>
      </c>
      <c r="F220">
        <v>95</v>
      </c>
      <c r="G220" s="45">
        <v>11230</v>
      </c>
    </row>
    <row r="221" spans="1:7" x14ac:dyDescent="0.25">
      <c r="A221" t="s">
        <v>113</v>
      </c>
      <c r="B221">
        <v>5</v>
      </c>
      <c r="C221">
        <v>49</v>
      </c>
      <c r="D221" s="45">
        <v>1746</v>
      </c>
      <c r="E221">
        <v>3</v>
      </c>
      <c r="F221">
        <v>42</v>
      </c>
      <c r="G221" s="45">
        <v>1798</v>
      </c>
    </row>
    <row r="222" spans="1:7" x14ac:dyDescent="0.25">
      <c r="A222" t="s">
        <v>114</v>
      </c>
      <c r="B222">
        <v>5</v>
      </c>
      <c r="C222">
        <v>161</v>
      </c>
      <c r="D222" s="45">
        <v>8533</v>
      </c>
      <c r="E222">
        <v>3</v>
      </c>
      <c r="F222">
        <v>179</v>
      </c>
      <c r="G222" s="45">
        <v>9266</v>
      </c>
    </row>
    <row r="223" spans="1:7" x14ac:dyDescent="0.25">
      <c r="A223" t="s">
        <v>115</v>
      </c>
      <c r="B223">
        <v>4</v>
      </c>
      <c r="C223">
        <v>65</v>
      </c>
      <c r="D223" s="45">
        <v>3570</v>
      </c>
      <c r="E223">
        <v>4</v>
      </c>
      <c r="F223">
        <v>68</v>
      </c>
      <c r="G223" s="45">
        <v>3816</v>
      </c>
    </row>
    <row r="224" spans="1:7" x14ac:dyDescent="0.25">
      <c r="A224" t="s">
        <v>116</v>
      </c>
      <c r="B224">
        <v>2</v>
      </c>
      <c r="C224">
        <v>21</v>
      </c>
      <c r="D224">
        <v>496</v>
      </c>
      <c r="E224">
        <v>2</v>
      </c>
      <c r="F224">
        <v>21</v>
      </c>
      <c r="G224">
        <v>478</v>
      </c>
    </row>
    <row r="225" spans="1:7" x14ac:dyDescent="0.25">
      <c r="A225" t="s">
        <v>117</v>
      </c>
      <c r="B225">
        <v>8</v>
      </c>
      <c r="C225">
        <v>102</v>
      </c>
      <c r="D225" s="45">
        <v>5734</v>
      </c>
      <c r="E225">
        <v>8</v>
      </c>
      <c r="F225">
        <v>85</v>
      </c>
      <c r="G225" s="45">
        <v>5790</v>
      </c>
    </row>
    <row r="226" spans="1:7" x14ac:dyDescent="0.25">
      <c r="A226" t="s">
        <v>118</v>
      </c>
      <c r="B226">
        <v>21</v>
      </c>
      <c r="C226">
        <v>346</v>
      </c>
      <c r="D226" s="45">
        <v>30665</v>
      </c>
      <c r="E226">
        <v>19</v>
      </c>
      <c r="F226">
        <v>377</v>
      </c>
      <c r="G226" s="45">
        <v>33931</v>
      </c>
    </row>
    <row r="227" spans="1:7" x14ac:dyDescent="0.25">
      <c r="A227" t="s">
        <v>119</v>
      </c>
      <c r="B227">
        <v>13</v>
      </c>
      <c r="C227">
        <v>481</v>
      </c>
      <c r="D227" s="45">
        <v>47379</v>
      </c>
      <c r="E227">
        <v>13</v>
      </c>
      <c r="F227">
        <v>500</v>
      </c>
      <c r="G227" s="45">
        <v>49962</v>
      </c>
    </row>
  </sheetData>
  <phoneticPr fontId="15" type="noConversion"/>
  <hyperlinks>
    <hyperlink ref="A128" r:id="rId1" display="https://lbf.dk/analyser/statistikker-og-analyser/temastatistikker/tema-202411-organisatoriske-enheder-i-den-almene-boligsektor-2018-2024/" xr:uid="{F9E151B5-F492-47EE-8864-50B86C93C61D}"/>
    <hyperlink ref="A2" r:id="rId2" display="https://lbf.dk/analyser/statistikker-og-analyser/temastatistikker/tema-20249-de-almene-boligafdelingers-udgifter-til-renovation-2017-2023/" xr:uid="{3B82DFBD-5980-497C-B50C-A50F59360FAA}"/>
  </hyperlinks>
  <pageMargins left="0.7" right="0.7" top="0.75" bottom="0.75" header="0.3" footer="0.3"/>
  <drawing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856C-BE4F-4312-A13E-55537E8C4892}">
  <sheetPr codeName="Sheet3">
    <tabColor rgb="FFFF0000"/>
  </sheetPr>
  <dimension ref="A1:F198"/>
  <sheetViews>
    <sheetView zoomScaleNormal="100" workbookViewId="0">
      <pane ySplit="2" topLeftCell="A5" activePane="bottomLeft" state="frozen"/>
      <selection activeCell="O6" sqref="O6"/>
      <selection pane="bottomLeft" activeCell="E1" sqref="E1:CE1048576"/>
    </sheetView>
  </sheetViews>
  <sheetFormatPr defaultColWidth="9.140625" defaultRowHeight="15" x14ac:dyDescent="0.25"/>
  <cols>
    <col min="1" max="4" width="17.5703125" style="39" customWidth="1"/>
    <col min="5" max="16384" width="9.140625" style="39"/>
  </cols>
  <sheetData>
    <row r="1" spans="1:5" s="37" customFormat="1" ht="49.5" customHeight="1" x14ac:dyDescent="0.35"/>
    <row r="2" spans="1:5" s="38" customFormat="1" ht="31.5" customHeight="1" x14ac:dyDescent="0.25">
      <c r="A2" s="41" t="s">
        <v>275</v>
      </c>
      <c r="B2" s="42" t="s">
        <v>276</v>
      </c>
      <c r="C2" s="42" t="s">
        <v>277</v>
      </c>
      <c r="D2" s="42" t="s">
        <v>278</v>
      </c>
    </row>
    <row r="3" spans="1:5" hidden="1" x14ac:dyDescent="0.25">
      <c r="A3" s="40" t="s">
        <v>94</v>
      </c>
      <c r="B3" s="39" t="s">
        <v>279</v>
      </c>
      <c r="C3" s="39" t="s">
        <v>279</v>
      </c>
    </row>
    <row r="4" spans="1:5" hidden="1" x14ac:dyDescent="0.25">
      <c r="A4" s="40" t="s">
        <v>20</v>
      </c>
      <c r="B4" s="39" t="s">
        <v>279</v>
      </c>
      <c r="C4" s="39" t="s">
        <v>279</v>
      </c>
      <c r="D4" s="39" t="s">
        <v>280</v>
      </c>
    </row>
    <row r="5" spans="1:5" x14ac:dyDescent="0.25">
      <c r="A5" s="40" t="s">
        <v>48</v>
      </c>
      <c r="B5" s="39" t="s">
        <v>281</v>
      </c>
      <c r="C5" s="39" t="s">
        <v>282</v>
      </c>
    </row>
    <row r="6" spans="1:5" hidden="1" x14ac:dyDescent="0.25">
      <c r="A6" s="40" t="s">
        <v>21</v>
      </c>
      <c r="B6" s="39" t="s">
        <v>279</v>
      </c>
      <c r="C6" s="39" t="s">
        <v>279</v>
      </c>
    </row>
    <row r="7" spans="1:5" x14ac:dyDescent="0.25">
      <c r="A7" s="40" t="s">
        <v>75</v>
      </c>
      <c r="B7" s="39" t="s">
        <v>283</v>
      </c>
      <c r="C7" s="39" t="s">
        <v>282</v>
      </c>
    </row>
    <row r="8" spans="1:5" x14ac:dyDescent="0.25">
      <c r="A8" s="40" t="s">
        <v>22</v>
      </c>
      <c r="B8" s="39" t="s">
        <v>284</v>
      </c>
      <c r="C8" s="39" t="s">
        <v>282</v>
      </c>
    </row>
    <row r="9" spans="1:5" hidden="1" x14ac:dyDescent="0.25">
      <c r="A9" s="40" t="s">
        <v>42</v>
      </c>
      <c r="B9" s="39" t="s">
        <v>285</v>
      </c>
      <c r="C9" s="39" t="s">
        <v>279</v>
      </c>
      <c r="D9" s="39" t="s">
        <v>280</v>
      </c>
      <c r="E9" s="39" t="s">
        <v>286</v>
      </c>
    </row>
    <row r="10" spans="1:5" hidden="1" x14ac:dyDescent="0.25">
      <c r="A10" s="40" t="s">
        <v>23</v>
      </c>
      <c r="B10" s="39" t="s">
        <v>287</v>
      </c>
      <c r="C10" s="39" t="s">
        <v>288</v>
      </c>
      <c r="D10" s="39" t="s">
        <v>289</v>
      </c>
    </row>
    <row r="11" spans="1:5" x14ac:dyDescent="0.25">
      <c r="A11" s="40" t="s">
        <v>22</v>
      </c>
      <c r="B11" s="39" t="s">
        <v>284</v>
      </c>
      <c r="C11" s="39" t="s">
        <v>282</v>
      </c>
    </row>
    <row r="12" spans="1:5" hidden="1" x14ac:dyDescent="0.25">
      <c r="A12" s="40" t="s">
        <v>24</v>
      </c>
      <c r="B12" s="39" t="s">
        <v>285</v>
      </c>
      <c r="C12" s="39" t="s">
        <v>279</v>
      </c>
    </row>
    <row r="13" spans="1:5" hidden="1" x14ac:dyDescent="0.25">
      <c r="A13" s="40" t="s">
        <v>39</v>
      </c>
      <c r="B13" s="39" t="s">
        <v>279</v>
      </c>
      <c r="C13" s="39" t="s">
        <v>279</v>
      </c>
      <c r="D13" s="39" t="s">
        <v>280</v>
      </c>
    </row>
    <row r="14" spans="1:5" hidden="1" x14ac:dyDescent="0.25">
      <c r="A14" s="40" t="s">
        <v>25</v>
      </c>
      <c r="B14" s="39" t="s">
        <v>290</v>
      </c>
      <c r="C14" s="39" t="s">
        <v>288</v>
      </c>
    </row>
    <row r="15" spans="1:5" x14ac:dyDescent="0.25">
      <c r="A15" s="40" t="s">
        <v>70</v>
      </c>
      <c r="B15" s="39" t="s">
        <v>291</v>
      </c>
      <c r="C15" s="39" t="s">
        <v>282</v>
      </c>
    </row>
    <row r="16" spans="1:5" hidden="1" x14ac:dyDescent="0.25">
      <c r="A16" s="40" t="s">
        <v>26</v>
      </c>
      <c r="B16" s="39" t="s">
        <v>279</v>
      </c>
      <c r="C16" s="39" t="s">
        <v>279</v>
      </c>
      <c r="D16" s="39" t="s">
        <v>280</v>
      </c>
    </row>
    <row r="17" spans="1:6" hidden="1" x14ac:dyDescent="0.25">
      <c r="A17" s="40" t="s">
        <v>86</v>
      </c>
      <c r="B17" s="39" t="s">
        <v>279</v>
      </c>
      <c r="C17" s="39" t="s">
        <v>279</v>
      </c>
    </row>
    <row r="18" spans="1:6" hidden="1" x14ac:dyDescent="0.25">
      <c r="A18" s="40" t="s">
        <v>27</v>
      </c>
      <c r="B18" s="39" t="s">
        <v>292</v>
      </c>
      <c r="C18" s="39" t="s">
        <v>293</v>
      </c>
      <c r="D18" s="39" t="s">
        <v>294</v>
      </c>
    </row>
    <row r="19" spans="1:6" hidden="1" x14ac:dyDescent="0.25">
      <c r="A19" s="40" t="s">
        <v>28</v>
      </c>
      <c r="B19" s="39" t="s">
        <v>295</v>
      </c>
      <c r="C19" s="39" t="s">
        <v>288</v>
      </c>
      <c r="F19" s="39" t="s">
        <v>296</v>
      </c>
    </row>
    <row r="20" spans="1:6" hidden="1" x14ac:dyDescent="0.25">
      <c r="A20" s="40" t="s">
        <v>28</v>
      </c>
      <c r="B20" s="39" t="s">
        <v>295</v>
      </c>
      <c r="C20" s="39" t="s">
        <v>288</v>
      </c>
      <c r="F20" s="39" t="s">
        <v>296</v>
      </c>
    </row>
    <row r="21" spans="1:6" hidden="1" x14ac:dyDescent="0.25">
      <c r="A21" s="40" t="s">
        <v>29</v>
      </c>
      <c r="B21" s="39" t="s">
        <v>285</v>
      </c>
      <c r="C21" s="39" t="s">
        <v>279</v>
      </c>
      <c r="D21" s="39" t="s">
        <v>280</v>
      </c>
    </row>
    <row r="22" spans="1:6" ht="15.75" hidden="1" customHeight="1" x14ac:dyDescent="0.25">
      <c r="A22" s="40" t="s">
        <v>29</v>
      </c>
      <c r="B22" s="39" t="s">
        <v>285</v>
      </c>
      <c r="C22" s="39" t="s">
        <v>279</v>
      </c>
      <c r="D22" s="39" t="s">
        <v>280</v>
      </c>
    </row>
    <row r="23" spans="1:6" hidden="1" x14ac:dyDescent="0.25">
      <c r="A23" s="40" t="s">
        <v>65</v>
      </c>
      <c r="B23" s="39" t="s">
        <v>285</v>
      </c>
      <c r="C23" s="39" t="s">
        <v>279</v>
      </c>
    </row>
    <row r="24" spans="1:6" hidden="1" x14ac:dyDescent="0.25">
      <c r="A24" s="40" t="s">
        <v>30</v>
      </c>
      <c r="B24" s="39" t="s">
        <v>285</v>
      </c>
      <c r="C24" s="39" t="s">
        <v>279</v>
      </c>
    </row>
    <row r="25" spans="1:6" x14ac:dyDescent="0.25">
      <c r="A25" s="40" t="s">
        <v>33</v>
      </c>
      <c r="B25" s="39" t="s">
        <v>297</v>
      </c>
      <c r="C25" s="39" t="s">
        <v>282</v>
      </c>
    </row>
    <row r="26" spans="1:6" hidden="1" x14ac:dyDescent="0.25">
      <c r="A26" s="40" t="s">
        <v>31</v>
      </c>
      <c r="B26" s="39" t="s">
        <v>279</v>
      </c>
      <c r="C26" s="39" t="s">
        <v>279</v>
      </c>
    </row>
    <row r="27" spans="1:6" x14ac:dyDescent="0.25">
      <c r="A27" s="40" t="s">
        <v>32</v>
      </c>
      <c r="B27" s="39" t="s">
        <v>298</v>
      </c>
      <c r="C27" s="39" t="s">
        <v>282</v>
      </c>
    </row>
    <row r="28" spans="1:6" hidden="1" x14ac:dyDescent="0.25">
      <c r="A28" s="40" t="s">
        <v>71</v>
      </c>
      <c r="B28" s="39" t="s">
        <v>279</v>
      </c>
      <c r="C28" s="39" t="s">
        <v>279</v>
      </c>
    </row>
    <row r="29" spans="1:6" x14ac:dyDescent="0.25">
      <c r="A29" s="40" t="s">
        <v>33</v>
      </c>
      <c r="B29" s="39" t="s">
        <v>297</v>
      </c>
      <c r="C29" s="39" t="s">
        <v>282</v>
      </c>
    </row>
    <row r="30" spans="1:6" x14ac:dyDescent="0.25">
      <c r="A30" s="40" t="s">
        <v>46</v>
      </c>
      <c r="B30" s="39" t="s">
        <v>299</v>
      </c>
      <c r="C30" s="39" t="s">
        <v>282</v>
      </c>
    </row>
    <row r="31" spans="1:6" hidden="1" x14ac:dyDescent="0.25">
      <c r="A31" s="40" t="s">
        <v>80</v>
      </c>
      <c r="B31" s="39" t="s">
        <v>279</v>
      </c>
      <c r="C31" s="39" t="s">
        <v>279</v>
      </c>
    </row>
    <row r="32" spans="1:6" x14ac:dyDescent="0.25">
      <c r="A32" s="40" t="s">
        <v>35</v>
      </c>
      <c r="B32" s="39" t="s">
        <v>300</v>
      </c>
      <c r="C32" s="39" t="s">
        <v>282</v>
      </c>
    </row>
    <row r="33" spans="1:5" hidden="1" x14ac:dyDescent="0.25">
      <c r="A33" s="40" t="s">
        <v>60</v>
      </c>
      <c r="B33" s="39" t="s">
        <v>285</v>
      </c>
      <c r="C33" s="39" t="s">
        <v>279</v>
      </c>
      <c r="D33" s="39" t="s">
        <v>280</v>
      </c>
    </row>
    <row r="34" spans="1:5" hidden="1" x14ac:dyDescent="0.25">
      <c r="A34" s="40" t="s">
        <v>36</v>
      </c>
      <c r="B34" s="39" t="s">
        <v>285</v>
      </c>
      <c r="C34" s="39" t="s">
        <v>279</v>
      </c>
    </row>
    <row r="35" spans="1:5" x14ac:dyDescent="0.25">
      <c r="A35" s="40" t="s">
        <v>113</v>
      </c>
      <c r="B35" s="39" t="s">
        <v>301</v>
      </c>
      <c r="C35" s="39" t="s">
        <v>282</v>
      </c>
    </row>
    <row r="36" spans="1:5" hidden="1" x14ac:dyDescent="0.25">
      <c r="A36" s="40" t="s">
        <v>37</v>
      </c>
      <c r="B36" s="39" t="s">
        <v>295</v>
      </c>
      <c r="C36" s="39" t="s">
        <v>288</v>
      </c>
    </row>
    <row r="37" spans="1:5" hidden="1" x14ac:dyDescent="0.25">
      <c r="A37" s="40" t="s">
        <v>76</v>
      </c>
      <c r="B37" s="39" t="s">
        <v>279</v>
      </c>
      <c r="C37" s="39" t="s">
        <v>279</v>
      </c>
    </row>
    <row r="38" spans="1:5" x14ac:dyDescent="0.25">
      <c r="A38" s="40" t="s">
        <v>38</v>
      </c>
      <c r="B38" s="39" t="s">
        <v>302</v>
      </c>
      <c r="C38" s="39" t="s">
        <v>282</v>
      </c>
    </row>
    <row r="39" spans="1:5" hidden="1" x14ac:dyDescent="0.25">
      <c r="A39" s="40" t="s">
        <v>39</v>
      </c>
      <c r="B39" s="39" t="s">
        <v>279</v>
      </c>
      <c r="C39" s="39" t="s">
        <v>279</v>
      </c>
      <c r="D39" s="39" t="s">
        <v>280</v>
      </c>
    </row>
    <row r="40" spans="1:5" x14ac:dyDescent="0.25">
      <c r="A40" s="40" t="s">
        <v>41</v>
      </c>
      <c r="B40" s="39" t="s">
        <v>303</v>
      </c>
      <c r="C40" s="39" t="s">
        <v>282</v>
      </c>
    </row>
    <row r="41" spans="1:5" hidden="1" x14ac:dyDescent="0.25">
      <c r="A41" s="40" t="s">
        <v>112</v>
      </c>
      <c r="B41" s="39" t="s">
        <v>279</v>
      </c>
      <c r="C41" s="39" t="s">
        <v>279</v>
      </c>
    </row>
    <row r="42" spans="1:5" hidden="1" x14ac:dyDescent="0.25">
      <c r="A42" s="40" t="s">
        <v>40</v>
      </c>
      <c r="B42" s="39" t="s">
        <v>287</v>
      </c>
      <c r="C42" s="39" t="s">
        <v>288</v>
      </c>
      <c r="D42" s="39" t="s">
        <v>289</v>
      </c>
    </row>
    <row r="43" spans="1:5" x14ac:dyDescent="0.25">
      <c r="A43" s="40" t="s">
        <v>41</v>
      </c>
      <c r="B43" s="39" t="s">
        <v>303</v>
      </c>
      <c r="C43" s="39" t="s">
        <v>282</v>
      </c>
    </row>
    <row r="44" spans="1:5" hidden="1" x14ac:dyDescent="0.25">
      <c r="A44" s="40" t="s">
        <v>99</v>
      </c>
      <c r="B44" s="39" t="s">
        <v>285</v>
      </c>
      <c r="C44" s="39" t="s">
        <v>279</v>
      </c>
    </row>
    <row r="45" spans="1:5" hidden="1" x14ac:dyDescent="0.25">
      <c r="A45" s="40" t="s">
        <v>42</v>
      </c>
      <c r="B45" s="39" t="s">
        <v>285</v>
      </c>
      <c r="C45" s="39" t="s">
        <v>279</v>
      </c>
      <c r="D45" s="39" t="s">
        <v>280</v>
      </c>
      <c r="E45" s="39" t="s">
        <v>286</v>
      </c>
    </row>
    <row r="46" spans="1:5" hidden="1" x14ac:dyDescent="0.25">
      <c r="A46" s="40" t="s">
        <v>88</v>
      </c>
      <c r="B46" s="39" t="s">
        <v>292</v>
      </c>
      <c r="C46" s="39" t="s">
        <v>293</v>
      </c>
      <c r="D46" s="39" t="s">
        <v>294</v>
      </c>
      <c r="E46" s="39" t="s">
        <v>304</v>
      </c>
    </row>
    <row r="47" spans="1:5" hidden="1" x14ac:dyDescent="0.25">
      <c r="A47" s="40" t="s">
        <v>43</v>
      </c>
      <c r="B47" s="39" t="s">
        <v>279</v>
      </c>
      <c r="C47" s="39" t="s">
        <v>279</v>
      </c>
      <c r="D47" s="39" t="s">
        <v>280</v>
      </c>
    </row>
    <row r="48" spans="1:5" hidden="1" x14ac:dyDescent="0.25">
      <c r="A48" s="40" t="s">
        <v>27</v>
      </c>
      <c r="B48" s="39" t="s">
        <v>292</v>
      </c>
      <c r="C48" s="39" t="s">
        <v>293</v>
      </c>
      <c r="D48" s="39" t="s">
        <v>294</v>
      </c>
    </row>
    <row r="49" spans="1:6" x14ac:dyDescent="0.25">
      <c r="A49" s="40" t="s">
        <v>44</v>
      </c>
      <c r="B49" s="39" t="s">
        <v>305</v>
      </c>
      <c r="C49" s="39" t="s">
        <v>282</v>
      </c>
      <c r="D49" s="39" t="s">
        <v>280</v>
      </c>
    </row>
    <row r="50" spans="1:6" hidden="1" x14ac:dyDescent="0.25">
      <c r="A50" s="40" t="s">
        <v>20</v>
      </c>
      <c r="B50" s="39" t="s">
        <v>279</v>
      </c>
      <c r="C50" s="39" t="s">
        <v>279</v>
      </c>
      <c r="D50" s="39" t="s">
        <v>280</v>
      </c>
    </row>
    <row r="51" spans="1:6" x14ac:dyDescent="0.25">
      <c r="A51" s="40" t="s">
        <v>45</v>
      </c>
      <c r="B51" s="39" t="s">
        <v>306</v>
      </c>
      <c r="C51" s="39" t="s">
        <v>282</v>
      </c>
    </row>
    <row r="52" spans="1:6" hidden="1" x14ac:dyDescent="0.25">
      <c r="A52" s="40" t="s">
        <v>101</v>
      </c>
      <c r="B52" s="39" t="s">
        <v>279</v>
      </c>
      <c r="C52" s="39" t="s">
        <v>279</v>
      </c>
    </row>
    <row r="53" spans="1:6" x14ac:dyDescent="0.25">
      <c r="A53" s="40" t="s">
        <v>46</v>
      </c>
      <c r="B53" s="39" t="s">
        <v>299</v>
      </c>
      <c r="C53" s="39" t="s">
        <v>282</v>
      </c>
      <c r="F53" s="39" t="s">
        <v>307</v>
      </c>
    </row>
    <row r="54" spans="1:6" hidden="1" x14ac:dyDescent="0.25">
      <c r="A54" s="40" t="s">
        <v>21</v>
      </c>
      <c r="B54" s="39" t="s">
        <v>279</v>
      </c>
      <c r="C54" s="39" t="s">
        <v>279</v>
      </c>
      <c r="F54" s="39" t="s">
        <v>307</v>
      </c>
    </row>
    <row r="55" spans="1:6" ht="15.75" hidden="1" customHeight="1" x14ac:dyDescent="0.25">
      <c r="A55" s="40" t="s">
        <v>47</v>
      </c>
      <c r="B55" s="39" t="s">
        <v>308</v>
      </c>
      <c r="C55" s="39" t="s">
        <v>288</v>
      </c>
    </row>
    <row r="56" spans="1:6" ht="15.75" hidden="1" customHeight="1" x14ac:dyDescent="0.25">
      <c r="A56" s="40" t="s">
        <v>47</v>
      </c>
      <c r="B56" s="39" t="s">
        <v>308</v>
      </c>
      <c r="C56" s="39" t="s">
        <v>288</v>
      </c>
    </row>
    <row r="57" spans="1:6" hidden="1" x14ac:dyDescent="0.25">
      <c r="A57" s="40" t="s">
        <v>73</v>
      </c>
      <c r="B57" s="39" t="s">
        <v>308</v>
      </c>
      <c r="C57" s="39" t="s">
        <v>288</v>
      </c>
    </row>
    <row r="58" spans="1:6" x14ac:dyDescent="0.25">
      <c r="A58" s="40" t="s">
        <v>1</v>
      </c>
      <c r="B58" s="39" t="s">
        <v>309</v>
      </c>
      <c r="C58" s="39" t="s">
        <v>282</v>
      </c>
    </row>
    <row r="59" spans="1:6" x14ac:dyDescent="0.25">
      <c r="A59" s="40" t="s">
        <v>48</v>
      </c>
      <c r="B59" s="39" t="s">
        <v>281</v>
      </c>
      <c r="C59" s="39" t="s">
        <v>282</v>
      </c>
    </row>
    <row r="60" spans="1:6" hidden="1" x14ac:dyDescent="0.25">
      <c r="A60" s="40" t="s">
        <v>24</v>
      </c>
      <c r="B60" s="39" t="s">
        <v>285</v>
      </c>
      <c r="C60" s="39" t="s">
        <v>279</v>
      </c>
    </row>
    <row r="61" spans="1:6" ht="14.25" hidden="1" customHeight="1" x14ac:dyDescent="0.25">
      <c r="A61" s="40" t="s">
        <v>50</v>
      </c>
      <c r="B61" s="39" t="s">
        <v>285</v>
      </c>
      <c r="C61" s="39" t="s">
        <v>279</v>
      </c>
    </row>
    <row r="62" spans="1:6" ht="18" customHeight="1" x14ac:dyDescent="0.25">
      <c r="A62" s="40" t="s">
        <v>66</v>
      </c>
      <c r="B62" s="39" t="s">
        <v>310</v>
      </c>
      <c r="C62" s="39" t="s">
        <v>282</v>
      </c>
    </row>
    <row r="63" spans="1:6" ht="18.75" customHeight="1" x14ac:dyDescent="0.25">
      <c r="A63" s="40" t="s">
        <v>51</v>
      </c>
      <c r="B63" s="39" t="s">
        <v>311</v>
      </c>
      <c r="C63" s="39" t="s">
        <v>282</v>
      </c>
    </row>
    <row r="64" spans="1:6" ht="18.75" customHeight="1" x14ac:dyDescent="0.25">
      <c r="A64" s="40" t="s">
        <v>1</v>
      </c>
      <c r="B64" s="39" t="s">
        <v>309</v>
      </c>
      <c r="C64" s="39" t="s">
        <v>282</v>
      </c>
    </row>
    <row r="65" spans="1:4" ht="18.75" hidden="1" customHeight="1" x14ac:dyDescent="0.25">
      <c r="A65" s="40" t="s">
        <v>52</v>
      </c>
      <c r="B65" s="39" t="s">
        <v>285</v>
      </c>
      <c r="C65" s="39" t="s">
        <v>285</v>
      </c>
      <c r="D65" s="39" t="s">
        <v>280</v>
      </c>
    </row>
    <row r="66" spans="1:4" hidden="1" x14ac:dyDescent="0.25">
      <c r="A66" s="40" t="s">
        <v>61</v>
      </c>
      <c r="B66" s="39" t="s">
        <v>285</v>
      </c>
      <c r="C66" s="39" t="s">
        <v>285</v>
      </c>
    </row>
    <row r="67" spans="1:4" x14ac:dyDescent="0.25">
      <c r="A67" s="40" t="s">
        <v>82</v>
      </c>
      <c r="B67" s="39" t="s">
        <v>312</v>
      </c>
      <c r="C67" s="39" t="s">
        <v>282</v>
      </c>
    </row>
    <row r="68" spans="1:4" hidden="1" x14ac:dyDescent="0.25">
      <c r="A68" s="40" t="s">
        <v>53</v>
      </c>
      <c r="B68" s="39" t="s">
        <v>285</v>
      </c>
      <c r="C68" s="39" t="s">
        <v>285</v>
      </c>
    </row>
    <row r="69" spans="1:4" x14ac:dyDescent="0.25">
      <c r="A69" s="40" t="s">
        <v>54</v>
      </c>
      <c r="B69" s="39" t="s">
        <v>313</v>
      </c>
      <c r="C69" s="39" t="s">
        <v>282</v>
      </c>
    </row>
    <row r="70" spans="1:4" hidden="1" x14ac:dyDescent="0.25">
      <c r="A70" s="40" t="s">
        <v>115</v>
      </c>
      <c r="B70" s="39" t="s">
        <v>279</v>
      </c>
      <c r="C70" s="39" t="s">
        <v>279</v>
      </c>
    </row>
    <row r="71" spans="1:4" x14ac:dyDescent="0.25">
      <c r="A71" s="40" t="s">
        <v>74</v>
      </c>
      <c r="B71" s="39" t="s">
        <v>314</v>
      </c>
      <c r="C71" s="39" t="s">
        <v>282</v>
      </c>
    </row>
    <row r="72" spans="1:4" hidden="1" x14ac:dyDescent="0.25">
      <c r="A72" s="40" t="s">
        <v>55</v>
      </c>
      <c r="B72" s="39" t="s">
        <v>292</v>
      </c>
      <c r="C72" s="39" t="s">
        <v>293</v>
      </c>
      <c r="D72" s="39" t="s">
        <v>294</v>
      </c>
    </row>
    <row r="73" spans="1:4" x14ac:dyDescent="0.25">
      <c r="A73" s="40" t="s">
        <v>45</v>
      </c>
      <c r="B73" s="39" t="s">
        <v>306</v>
      </c>
      <c r="C73" s="39" t="s">
        <v>282</v>
      </c>
    </row>
    <row r="74" spans="1:4" x14ac:dyDescent="0.25">
      <c r="A74" s="40" t="s">
        <v>56</v>
      </c>
      <c r="B74" s="39" t="s">
        <v>315</v>
      </c>
      <c r="C74" s="39" t="s">
        <v>282</v>
      </c>
    </row>
    <row r="75" spans="1:4" hidden="1" x14ac:dyDescent="0.25">
      <c r="A75" s="40" t="s">
        <v>57</v>
      </c>
      <c r="B75" s="39" t="s">
        <v>316</v>
      </c>
      <c r="C75" s="39" t="s">
        <v>288</v>
      </c>
    </row>
    <row r="76" spans="1:4" hidden="1" x14ac:dyDescent="0.25">
      <c r="A76" s="40" t="s">
        <v>118</v>
      </c>
      <c r="B76" s="39" t="s">
        <v>292</v>
      </c>
      <c r="C76" s="39" t="s">
        <v>293</v>
      </c>
      <c r="D76" s="39" t="s">
        <v>294</v>
      </c>
    </row>
    <row r="77" spans="1:4" hidden="1" x14ac:dyDescent="0.25">
      <c r="A77" s="40" t="s">
        <v>52</v>
      </c>
      <c r="B77" s="39" t="s">
        <v>285</v>
      </c>
      <c r="C77" s="39" t="s">
        <v>285</v>
      </c>
      <c r="D77" s="39" t="s">
        <v>280</v>
      </c>
    </row>
    <row r="78" spans="1:4" hidden="1" x14ac:dyDescent="0.25">
      <c r="A78" s="40" t="s">
        <v>58</v>
      </c>
      <c r="B78" s="39" t="s">
        <v>285</v>
      </c>
      <c r="C78" s="39" t="s">
        <v>279</v>
      </c>
    </row>
    <row r="79" spans="1:4" hidden="1" x14ac:dyDescent="0.25">
      <c r="A79" s="40" t="s">
        <v>59</v>
      </c>
      <c r="B79" s="39" t="s">
        <v>295</v>
      </c>
      <c r="C79" s="39" t="s">
        <v>288</v>
      </c>
    </row>
    <row r="80" spans="1:4" hidden="1" x14ac:dyDescent="0.25">
      <c r="A80" s="40" t="s">
        <v>109</v>
      </c>
      <c r="B80" s="39" t="s">
        <v>287</v>
      </c>
      <c r="C80" s="39" t="s">
        <v>288</v>
      </c>
      <c r="D80" s="39" t="s">
        <v>289</v>
      </c>
    </row>
    <row r="81" spans="1:4" hidden="1" x14ac:dyDescent="0.25">
      <c r="A81" s="40" t="s">
        <v>60</v>
      </c>
      <c r="B81" s="39" t="s">
        <v>285</v>
      </c>
      <c r="C81" s="39" t="s">
        <v>279</v>
      </c>
      <c r="D81" s="39" t="s">
        <v>280</v>
      </c>
    </row>
    <row r="82" spans="1:4" hidden="1" x14ac:dyDescent="0.25">
      <c r="A82" s="40" t="s">
        <v>68</v>
      </c>
      <c r="B82" s="39" t="s">
        <v>295</v>
      </c>
      <c r="C82" s="39" t="s">
        <v>288</v>
      </c>
    </row>
    <row r="83" spans="1:4" hidden="1" x14ac:dyDescent="0.25">
      <c r="A83" s="40" t="s">
        <v>61</v>
      </c>
      <c r="B83" s="39" t="s">
        <v>285</v>
      </c>
      <c r="C83" s="39" t="s">
        <v>285</v>
      </c>
    </row>
    <row r="84" spans="1:4" x14ac:dyDescent="0.25">
      <c r="A84" s="40" t="s">
        <v>44</v>
      </c>
      <c r="B84" s="39" t="s">
        <v>305</v>
      </c>
      <c r="C84" s="39" t="s">
        <v>282</v>
      </c>
      <c r="D84" s="39" t="s">
        <v>280</v>
      </c>
    </row>
    <row r="85" spans="1:4" hidden="1" x14ac:dyDescent="0.25">
      <c r="A85" s="40" t="s">
        <v>62</v>
      </c>
      <c r="B85" s="39" t="s">
        <v>285</v>
      </c>
      <c r="C85" s="39" t="s">
        <v>285</v>
      </c>
    </row>
    <row r="86" spans="1:4" x14ac:dyDescent="0.25">
      <c r="A86" s="40" t="s">
        <v>35</v>
      </c>
      <c r="B86" s="39" t="s">
        <v>317</v>
      </c>
      <c r="C86" s="39" t="s">
        <v>282</v>
      </c>
    </row>
    <row r="87" spans="1:4" hidden="1" x14ac:dyDescent="0.25">
      <c r="A87" s="40" t="s">
        <v>63</v>
      </c>
      <c r="B87" s="39" t="s">
        <v>287</v>
      </c>
      <c r="C87" s="39" t="s">
        <v>288</v>
      </c>
      <c r="D87" s="39" t="s">
        <v>289</v>
      </c>
    </row>
    <row r="88" spans="1:4" hidden="1" x14ac:dyDescent="0.25">
      <c r="A88" s="40" t="s">
        <v>67</v>
      </c>
      <c r="B88" s="39" t="s">
        <v>285</v>
      </c>
      <c r="C88" s="39" t="s">
        <v>279</v>
      </c>
    </row>
    <row r="89" spans="1:4" hidden="1" x14ac:dyDescent="0.25">
      <c r="A89" s="40" t="s">
        <v>31</v>
      </c>
      <c r="B89" s="39" t="s">
        <v>279</v>
      </c>
      <c r="C89" s="39" t="s">
        <v>279</v>
      </c>
    </row>
    <row r="90" spans="1:4" hidden="1" x14ac:dyDescent="0.25">
      <c r="A90" s="40" t="s">
        <v>64</v>
      </c>
      <c r="B90" s="39" t="s">
        <v>292</v>
      </c>
      <c r="C90" s="39" t="s">
        <v>293</v>
      </c>
      <c r="D90" s="39" t="s">
        <v>294</v>
      </c>
    </row>
    <row r="91" spans="1:4" hidden="1" x14ac:dyDescent="0.25">
      <c r="A91" s="40" t="s">
        <v>65</v>
      </c>
      <c r="B91" s="39" t="s">
        <v>285</v>
      </c>
      <c r="C91" s="39" t="s">
        <v>279</v>
      </c>
    </row>
    <row r="92" spans="1:4" hidden="1" x14ac:dyDescent="0.25">
      <c r="A92" s="40" t="s">
        <v>64</v>
      </c>
      <c r="B92" s="39" t="s">
        <v>292</v>
      </c>
      <c r="C92" s="39" t="s">
        <v>293</v>
      </c>
      <c r="D92" s="39" t="s">
        <v>294</v>
      </c>
    </row>
    <row r="93" spans="1:4" x14ac:dyDescent="0.25">
      <c r="A93" s="40" t="s">
        <v>66</v>
      </c>
      <c r="B93" s="39" t="s">
        <v>310</v>
      </c>
      <c r="C93" s="39" t="s">
        <v>282</v>
      </c>
    </row>
    <row r="94" spans="1:4" hidden="1" x14ac:dyDescent="0.25">
      <c r="A94" s="40" t="s">
        <v>40</v>
      </c>
      <c r="B94" s="39" t="s">
        <v>287</v>
      </c>
      <c r="C94" s="39" t="s">
        <v>288</v>
      </c>
      <c r="D94" s="39" t="s">
        <v>289</v>
      </c>
    </row>
    <row r="95" spans="1:4" hidden="1" x14ac:dyDescent="0.25">
      <c r="A95" s="40" t="s">
        <v>67</v>
      </c>
      <c r="B95" s="39" t="s">
        <v>285</v>
      </c>
      <c r="C95" s="39" t="s">
        <v>279</v>
      </c>
    </row>
    <row r="96" spans="1:4" hidden="1" x14ac:dyDescent="0.25">
      <c r="A96" s="40" t="s">
        <v>69</v>
      </c>
      <c r="B96" s="39" t="s">
        <v>285</v>
      </c>
      <c r="C96" s="39" t="s">
        <v>285</v>
      </c>
    </row>
    <row r="97" spans="1:4" hidden="1" x14ac:dyDescent="0.25">
      <c r="A97" s="40" t="s">
        <v>68</v>
      </c>
      <c r="B97" s="39" t="s">
        <v>295</v>
      </c>
      <c r="C97" s="39" t="s">
        <v>288</v>
      </c>
    </row>
    <row r="98" spans="1:4" hidden="1" x14ac:dyDescent="0.25">
      <c r="A98" s="40" t="s">
        <v>92</v>
      </c>
      <c r="B98" s="39" t="s">
        <v>279</v>
      </c>
      <c r="C98" s="39" t="s">
        <v>279</v>
      </c>
    </row>
    <row r="99" spans="1:4" hidden="1" x14ac:dyDescent="0.25">
      <c r="A99" s="40" t="s">
        <v>69</v>
      </c>
      <c r="B99" s="39" t="s">
        <v>285</v>
      </c>
      <c r="C99" s="39" t="s">
        <v>285</v>
      </c>
    </row>
    <row r="100" spans="1:4" hidden="1" x14ac:dyDescent="0.25">
      <c r="A100" s="40" t="s">
        <v>100</v>
      </c>
      <c r="B100" s="39" t="s">
        <v>318</v>
      </c>
      <c r="C100" s="39" t="s">
        <v>288</v>
      </c>
    </row>
    <row r="101" spans="1:4" x14ac:dyDescent="0.25">
      <c r="A101" s="40" t="s">
        <v>70</v>
      </c>
      <c r="B101" s="39" t="s">
        <v>291</v>
      </c>
      <c r="C101" s="39" t="s">
        <v>282</v>
      </c>
    </row>
    <row r="102" spans="1:4" hidden="1" x14ac:dyDescent="0.25">
      <c r="A102" s="40" t="s">
        <v>72</v>
      </c>
      <c r="B102" s="39" t="s">
        <v>316</v>
      </c>
      <c r="C102" s="39" t="s">
        <v>288</v>
      </c>
    </row>
    <row r="103" spans="1:4" hidden="1" x14ac:dyDescent="0.25">
      <c r="A103" s="40" t="s">
        <v>71</v>
      </c>
      <c r="B103" s="39" t="s">
        <v>279</v>
      </c>
      <c r="C103" s="39" t="s">
        <v>279</v>
      </c>
    </row>
    <row r="104" spans="1:4" hidden="1" x14ac:dyDescent="0.25">
      <c r="A104" s="40" t="s">
        <v>98</v>
      </c>
      <c r="B104" s="39" t="s">
        <v>279</v>
      </c>
      <c r="C104" s="39" t="s">
        <v>279</v>
      </c>
      <c r="D104" s="39" t="s">
        <v>319</v>
      </c>
    </row>
    <row r="105" spans="1:4" hidden="1" x14ac:dyDescent="0.25">
      <c r="A105" s="40" t="s">
        <v>72</v>
      </c>
      <c r="B105" s="39" t="s">
        <v>316</v>
      </c>
      <c r="C105" s="39" t="s">
        <v>288</v>
      </c>
    </row>
    <row r="106" spans="1:4" hidden="1" x14ac:dyDescent="0.25">
      <c r="A106" s="40" t="s">
        <v>93</v>
      </c>
      <c r="B106" s="39" t="s">
        <v>279</v>
      </c>
      <c r="C106" s="39" t="s">
        <v>279</v>
      </c>
      <c r="D106" s="39" t="s">
        <v>280</v>
      </c>
    </row>
    <row r="107" spans="1:4" ht="15.75" hidden="1" customHeight="1" x14ac:dyDescent="0.25">
      <c r="A107" s="40" t="s">
        <v>73</v>
      </c>
      <c r="B107" s="39" t="s">
        <v>308</v>
      </c>
      <c r="C107" s="39" t="s">
        <v>288</v>
      </c>
    </row>
    <row r="108" spans="1:4" hidden="1" x14ac:dyDescent="0.25">
      <c r="A108" s="40" t="s">
        <v>79</v>
      </c>
      <c r="B108" s="39" t="s">
        <v>320</v>
      </c>
      <c r="C108" s="39" t="s">
        <v>288</v>
      </c>
    </row>
    <row r="109" spans="1:4" x14ac:dyDescent="0.25">
      <c r="A109" s="40" t="s">
        <v>74</v>
      </c>
      <c r="B109" s="39" t="s">
        <v>314</v>
      </c>
      <c r="C109" s="39" t="s">
        <v>282</v>
      </c>
    </row>
    <row r="110" spans="1:4" hidden="1" x14ac:dyDescent="0.25">
      <c r="A110" s="40" t="s">
        <v>104</v>
      </c>
      <c r="B110" s="39" t="s">
        <v>321</v>
      </c>
      <c r="C110" s="39" t="s">
        <v>288</v>
      </c>
    </row>
    <row r="111" spans="1:4" x14ac:dyDescent="0.25">
      <c r="A111" s="40" t="s">
        <v>75</v>
      </c>
      <c r="B111" s="39" t="s">
        <v>283</v>
      </c>
      <c r="C111" s="39" t="s">
        <v>282</v>
      </c>
    </row>
    <row r="112" spans="1:4" x14ac:dyDescent="0.25">
      <c r="A112" s="40" t="s">
        <v>32</v>
      </c>
      <c r="B112" s="39" t="s">
        <v>298</v>
      </c>
      <c r="C112" s="39" t="s">
        <v>282</v>
      </c>
    </row>
    <row r="113" spans="1:4" hidden="1" x14ac:dyDescent="0.25">
      <c r="A113" s="40" t="s">
        <v>76</v>
      </c>
      <c r="B113" s="39" t="s">
        <v>279</v>
      </c>
      <c r="C113" s="39" t="s">
        <v>279</v>
      </c>
    </row>
    <row r="114" spans="1:4" hidden="1" x14ac:dyDescent="0.25">
      <c r="A114" s="40" t="s">
        <v>55</v>
      </c>
      <c r="B114" s="39" t="s">
        <v>292</v>
      </c>
      <c r="C114" s="39" t="s">
        <v>293</v>
      </c>
      <c r="D114" s="39" t="s">
        <v>294</v>
      </c>
    </row>
    <row r="115" spans="1:4" hidden="1" x14ac:dyDescent="0.25">
      <c r="A115" s="40" t="s">
        <v>62</v>
      </c>
      <c r="B115" s="39" t="s">
        <v>285</v>
      </c>
      <c r="C115" s="39" t="s">
        <v>285</v>
      </c>
    </row>
    <row r="116" spans="1:4" hidden="1" x14ac:dyDescent="0.25">
      <c r="A116" s="40" t="s">
        <v>77</v>
      </c>
      <c r="B116" s="39" t="s">
        <v>279</v>
      </c>
      <c r="C116" s="39" t="s">
        <v>279</v>
      </c>
    </row>
    <row r="117" spans="1:4" hidden="1" x14ac:dyDescent="0.25">
      <c r="A117" s="40" t="s">
        <v>78</v>
      </c>
      <c r="B117" s="39" t="s">
        <v>279</v>
      </c>
      <c r="C117" s="39" t="s">
        <v>279</v>
      </c>
    </row>
    <row r="118" spans="1:4" hidden="1" x14ac:dyDescent="0.25">
      <c r="A118" s="40" t="s">
        <v>23</v>
      </c>
      <c r="B118" s="39" t="s">
        <v>287</v>
      </c>
      <c r="C118" s="39" t="s">
        <v>288</v>
      </c>
      <c r="D118" s="39" t="s">
        <v>289</v>
      </c>
    </row>
    <row r="119" spans="1:4" hidden="1" x14ac:dyDescent="0.25">
      <c r="A119" s="40" t="s">
        <v>79</v>
      </c>
      <c r="B119" s="39" t="s">
        <v>320</v>
      </c>
      <c r="C119" s="39" t="s">
        <v>288</v>
      </c>
    </row>
    <row r="120" spans="1:4" hidden="1" x14ac:dyDescent="0.25">
      <c r="A120" s="40" t="s">
        <v>43</v>
      </c>
      <c r="B120" s="39" t="s">
        <v>279</v>
      </c>
      <c r="C120" s="39" t="s">
        <v>279</v>
      </c>
      <c r="D120" s="39" t="s">
        <v>280</v>
      </c>
    </row>
    <row r="121" spans="1:4" hidden="1" x14ac:dyDescent="0.25">
      <c r="A121" s="40" t="s">
        <v>80</v>
      </c>
      <c r="B121" s="39" t="s">
        <v>279</v>
      </c>
      <c r="C121" s="39" t="s">
        <v>279</v>
      </c>
    </row>
    <row r="122" spans="1:4" x14ac:dyDescent="0.25">
      <c r="A122" s="40" t="s">
        <v>51</v>
      </c>
      <c r="B122" s="39" t="s">
        <v>311</v>
      </c>
      <c r="C122" s="39" t="s">
        <v>282</v>
      </c>
    </row>
    <row r="123" spans="1:4" x14ac:dyDescent="0.25">
      <c r="A123" s="40" t="s">
        <v>82</v>
      </c>
      <c r="B123" s="39" t="s">
        <v>312</v>
      </c>
      <c r="C123" s="39" t="s">
        <v>282</v>
      </c>
    </row>
    <row r="124" spans="1:4" hidden="1" x14ac:dyDescent="0.25">
      <c r="A124" s="40" t="s">
        <v>59</v>
      </c>
      <c r="B124" s="39" t="s">
        <v>295</v>
      </c>
      <c r="C124" s="39" t="s">
        <v>288</v>
      </c>
    </row>
    <row r="125" spans="1:4" hidden="1" x14ac:dyDescent="0.25">
      <c r="A125" s="40" t="s">
        <v>83</v>
      </c>
      <c r="B125" s="39" t="s">
        <v>279</v>
      </c>
      <c r="C125" s="39" t="s">
        <v>279</v>
      </c>
    </row>
    <row r="126" spans="1:4" x14ac:dyDescent="0.25">
      <c r="A126" s="40" t="s">
        <v>38</v>
      </c>
      <c r="B126" s="39" t="s">
        <v>302</v>
      </c>
      <c r="C126" s="39" t="s">
        <v>282</v>
      </c>
    </row>
    <row r="127" spans="1:4" hidden="1" x14ac:dyDescent="0.25">
      <c r="A127" s="40" t="s">
        <v>84</v>
      </c>
      <c r="B127" s="39" t="s">
        <v>322</v>
      </c>
      <c r="C127" s="39" t="s">
        <v>288</v>
      </c>
    </row>
    <row r="128" spans="1:4" hidden="1" x14ac:dyDescent="0.25">
      <c r="A128" s="40" t="s">
        <v>91</v>
      </c>
      <c r="B128" s="39" t="s">
        <v>279</v>
      </c>
      <c r="C128" s="39" t="s">
        <v>279</v>
      </c>
    </row>
    <row r="129" spans="1:5" x14ac:dyDescent="0.25">
      <c r="A129" s="40" t="s">
        <v>85</v>
      </c>
      <c r="B129" s="39" t="s">
        <v>323</v>
      </c>
      <c r="C129" s="39" t="s">
        <v>282</v>
      </c>
    </row>
    <row r="130" spans="1:5" x14ac:dyDescent="0.25">
      <c r="A130" s="40" t="s">
        <v>110</v>
      </c>
      <c r="B130" s="39" t="s">
        <v>324</v>
      </c>
      <c r="C130" s="39" t="s">
        <v>282</v>
      </c>
    </row>
    <row r="131" spans="1:5" hidden="1" x14ac:dyDescent="0.25">
      <c r="A131" s="40" t="s">
        <v>86</v>
      </c>
      <c r="B131" s="39" t="s">
        <v>279</v>
      </c>
      <c r="C131" s="39" t="s">
        <v>279</v>
      </c>
    </row>
    <row r="132" spans="1:5" hidden="1" x14ac:dyDescent="0.25">
      <c r="A132" s="40" t="s">
        <v>50</v>
      </c>
      <c r="B132" s="39" t="s">
        <v>285</v>
      </c>
      <c r="C132" s="39" t="s">
        <v>279</v>
      </c>
    </row>
    <row r="133" spans="1:5" hidden="1" x14ac:dyDescent="0.25">
      <c r="A133" s="40" t="s">
        <v>87</v>
      </c>
      <c r="B133" s="39" t="s">
        <v>279</v>
      </c>
      <c r="C133" s="39" t="s">
        <v>279</v>
      </c>
    </row>
    <row r="134" spans="1:5" hidden="1" x14ac:dyDescent="0.25">
      <c r="A134" s="40" t="s">
        <v>90</v>
      </c>
      <c r="B134" s="39" t="s">
        <v>325</v>
      </c>
      <c r="C134" s="39" t="s">
        <v>288</v>
      </c>
      <c r="D134" s="39" t="s">
        <v>326</v>
      </c>
    </row>
    <row r="135" spans="1:5" hidden="1" x14ac:dyDescent="0.25">
      <c r="A135" s="40" t="s">
        <v>88</v>
      </c>
      <c r="B135" s="39" t="s">
        <v>292</v>
      </c>
      <c r="C135" s="39" t="s">
        <v>293</v>
      </c>
      <c r="D135" s="39" t="s">
        <v>294</v>
      </c>
      <c r="E135" s="39" t="s">
        <v>304</v>
      </c>
    </row>
    <row r="136" spans="1:5" hidden="1" x14ac:dyDescent="0.25">
      <c r="A136" s="40" t="s">
        <v>83</v>
      </c>
      <c r="B136" s="39" t="s">
        <v>279</v>
      </c>
      <c r="C136" s="39" t="s">
        <v>279</v>
      </c>
    </row>
    <row r="137" spans="1:5" hidden="1" x14ac:dyDescent="0.25">
      <c r="A137" s="40" t="s">
        <v>89</v>
      </c>
      <c r="B137" s="39" t="s">
        <v>279</v>
      </c>
      <c r="C137" s="39" t="s">
        <v>279</v>
      </c>
    </row>
    <row r="138" spans="1:5" hidden="1" x14ac:dyDescent="0.25">
      <c r="A138" s="40" t="s">
        <v>36</v>
      </c>
      <c r="B138" s="39" t="s">
        <v>285</v>
      </c>
      <c r="C138" s="39" t="s">
        <v>279</v>
      </c>
    </row>
    <row r="139" spans="1:5" hidden="1" x14ac:dyDescent="0.25">
      <c r="A139" s="40" t="s">
        <v>90</v>
      </c>
      <c r="B139" s="39" t="s">
        <v>327</v>
      </c>
      <c r="C139" s="39" t="s">
        <v>288</v>
      </c>
    </row>
    <row r="140" spans="1:5" x14ac:dyDescent="0.25">
      <c r="A140" s="40" t="s">
        <v>116</v>
      </c>
      <c r="B140" s="39" t="s">
        <v>328</v>
      </c>
      <c r="C140" s="39" t="s">
        <v>282</v>
      </c>
    </row>
    <row r="141" spans="1:5" hidden="1" x14ac:dyDescent="0.25">
      <c r="A141" s="40" t="s">
        <v>91</v>
      </c>
      <c r="B141" s="39" t="s">
        <v>279</v>
      </c>
      <c r="C141" s="39" t="s">
        <v>279</v>
      </c>
    </row>
    <row r="142" spans="1:5" x14ac:dyDescent="0.25">
      <c r="A142" s="40" t="s">
        <v>105</v>
      </c>
      <c r="B142" s="39" t="s">
        <v>329</v>
      </c>
      <c r="C142" s="39" t="s">
        <v>282</v>
      </c>
    </row>
    <row r="143" spans="1:5" hidden="1" x14ac:dyDescent="0.25">
      <c r="A143" s="40" t="s">
        <v>92</v>
      </c>
      <c r="B143" s="39" t="s">
        <v>279</v>
      </c>
      <c r="C143" s="39" t="s">
        <v>279</v>
      </c>
    </row>
    <row r="144" spans="1:5" x14ac:dyDescent="0.25">
      <c r="A144" s="40" t="s">
        <v>54</v>
      </c>
      <c r="B144" s="39" t="s">
        <v>313</v>
      </c>
      <c r="C144" s="39" t="s">
        <v>282</v>
      </c>
    </row>
    <row r="145" spans="1:4" hidden="1" x14ac:dyDescent="0.25">
      <c r="A145" s="40" t="s">
        <v>93</v>
      </c>
      <c r="B145" s="39" t="s">
        <v>279</v>
      </c>
      <c r="C145" s="39" t="s">
        <v>279</v>
      </c>
      <c r="D145" s="39" t="s">
        <v>280</v>
      </c>
    </row>
    <row r="146" spans="1:4" hidden="1" x14ac:dyDescent="0.25">
      <c r="A146" s="40" t="s">
        <v>111</v>
      </c>
      <c r="B146" s="39" t="s">
        <v>279</v>
      </c>
      <c r="C146" s="39" t="s">
        <v>279</v>
      </c>
    </row>
    <row r="147" spans="1:4" hidden="1" x14ac:dyDescent="0.25">
      <c r="A147" s="40" t="s">
        <v>94</v>
      </c>
      <c r="B147" s="39" t="s">
        <v>279</v>
      </c>
      <c r="C147" s="39" t="s">
        <v>279</v>
      </c>
    </row>
    <row r="148" spans="1:4" hidden="1" x14ac:dyDescent="0.25">
      <c r="A148" s="40" t="s">
        <v>30</v>
      </c>
      <c r="B148" s="39" t="s">
        <v>285</v>
      </c>
      <c r="C148" s="39" t="s">
        <v>279</v>
      </c>
    </row>
    <row r="149" spans="1:4" x14ac:dyDescent="0.25">
      <c r="A149" s="40" t="s">
        <v>95</v>
      </c>
      <c r="B149" s="39" t="s">
        <v>330</v>
      </c>
      <c r="C149" s="39" t="s">
        <v>282</v>
      </c>
    </row>
    <row r="150" spans="1:4" hidden="1" x14ac:dyDescent="0.25">
      <c r="A150" s="40" t="s">
        <v>25</v>
      </c>
      <c r="B150" s="39" t="s">
        <v>290</v>
      </c>
      <c r="C150" s="39" t="s">
        <v>288</v>
      </c>
    </row>
    <row r="151" spans="1:4" hidden="1" x14ac:dyDescent="0.25">
      <c r="A151" s="40" t="s">
        <v>96</v>
      </c>
      <c r="B151" s="39" t="s">
        <v>322</v>
      </c>
      <c r="C151" s="39" t="s">
        <v>288</v>
      </c>
    </row>
    <row r="152" spans="1:4" x14ac:dyDescent="0.25">
      <c r="A152" s="40" t="s">
        <v>85</v>
      </c>
      <c r="B152" s="39" t="s">
        <v>323</v>
      </c>
      <c r="C152" s="39" t="s">
        <v>282</v>
      </c>
    </row>
    <row r="153" spans="1:4" hidden="1" x14ac:dyDescent="0.25">
      <c r="A153" s="40" t="s">
        <v>97</v>
      </c>
      <c r="B153" s="39" t="s">
        <v>316</v>
      </c>
      <c r="C153" s="39" t="s">
        <v>288</v>
      </c>
    </row>
    <row r="154" spans="1:4" x14ac:dyDescent="0.25">
      <c r="A154" s="40" t="s">
        <v>106</v>
      </c>
      <c r="B154" s="39" t="s">
        <v>331</v>
      </c>
      <c r="C154" s="39" t="s">
        <v>282</v>
      </c>
    </row>
    <row r="155" spans="1:4" hidden="1" x14ac:dyDescent="0.25">
      <c r="A155" s="40" t="s">
        <v>98</v>
      </c>
      <c r="B155" s="39" t="s">
        <v>279</v>
      </c>
      <c r="C155" s="39" t="s">
        <v>279</v>
      </c>
      <c r="D155" s="39" t="s">
        <v>319</v>
      </c>
    </row>
    <row r="156" spans="1:4" x14ac:dyDescent="0.25">
      <c r="A156" s="40" t="s">
        <v>95</v>
      </c>
      <c r="B156" s="39" t="s">
        <v>330</v>
      </c>
      <c r="C156" s="39" t="s">
        <v>282</v>
      </c>
    </row>
    <row r="157" spans="1:4" hidden="1" x14ac:dyDescent="0.25">
      <c r="A157" s="40" t="s">
        <v>99</v>
      </c>
      <c r="B157" s="39" t="s">
        <v>285</v>
      </c>
      <c r="C157" s="39" t="s">
        <v>279</v>
      </c>
    </row>
    <row r="158" spans="1:4" x14ac:dyDescent="0.25">
      <c r="A158" s="40" t="s">
        <v>56</v>
      </c>
      <c r="B158" s="39" t="s">
        <v>315</v>
      </c>
      <c r="C158" s="39" t="s">
        <v>282</v>
      </c>
    </row>
    <row r="159" spans="1:4" hidden="1" x14ac:dyDescent="0.25">
      <c r="A159" s="40" t="s">
        <v>100</v>
      </c>
      <c r="B159" s="39" t="s">
        <v>318</v>
      </c>
      <c r="C159" s="39" t="s">
        <v>288</v>
      </c>
    </row>
    <row r="160" spans="1:4" hidden="1" x14ac:dyDescent="0.25">
      <c r="A160" s="40" t="s">
        <v>26</v>
      </c>
      <c r="B160" s="39" t="s">
        <v>279</v>
      </c>
      <c r="C160" s="39" t="s">
        <v>279</v>
      </c>
      <c r="D160" s="39" t="s">
        <v>280</v>
      </c>
    </row>
    <row r="161" spans="1:3" hidden="1" x14ac:dyDescent="0.25">
      <c r="A161" s="40" t="s">
        <v>101</v>
      </c>
      <c r="B161" s="39" t="s">
        <v>279</v>
      </c>
      <c r="C161" s="39" t="s">
        <v>279</v>
      </c>
    </row>
    <row r="162" spans="1:3" x14ac:dyDescent="0.25">
      <c r="A162" s="40" t="s">
        <v>117</v>
      </c>
      <c r="B162" s="39" t="s">
        <v>332</v>
      </c>
      <c r="C162" s="39" t="s">
        <v>282</v>
      </c>
    </row>
    <row r="163" spans="1:3" hidden="1" x14ac:dyDescent="0.25">
      <c r="A163" s="40" t="s">
        <v>102</v>
      </c>
      <c r="B163" s="39" t="s">
        <v>316</v>
      </c>
      <c r="C163" s="39" t="s">
        <v>288</v>
      </c>
    </row>
    <row r="164" spans="1:3" hidden="1" x14ac:dyDescent="0.25">
      <c r="A164" s="40" t="s">
        <v>87</v>
      </c>
      <c r="B164" s="39" t="s">
        <v>279</v>
      </c>
      <c r="C164" s="39" t="s">
        <v>279</v>
      </c>
    </row>
    <row r="165" spans="1:3" x14ac:dyDescent="0.25">
      <c r="A165" s="40" t="s">
        <v>103</v>
      </c>
      <c r="B165" s="39" t="s">
        <v>333</v>
      </c>
      <c r="C165" s="39" t="s">
        <v>282</v>
      </c>
    </row>
    <row r="166" spans="1:3" hidden="1" x14ac:dyDescent="0.25">
      <c r="A166" s="40" t="s">
        <v>108</v>
      </c>
      <c r="B166" s="39" t="s">
        <v>295</v>
      </c>
      <c r="C166" s="39" t="s">
        <v>288</v>
      </c>
    </row>
    <row r="167" spans="1:3" hidden="1" x14ac:dyDescent="0.25">
      <c r="A167" s="40" t="s">
        <v>104</v>
      </c>
      <c r="B167" s="39" t="s">
        <v>321</v>
      </c>
      <c r="C167" s="39" t="s">
        <v>288</v>
      </c>
    </row>
    <row r="168" spans="1:3" hidden="1" x14ac:dyDescent="0.25">
      <c r="A168" s="40" t="s">
        <v>37</v>
      </c>
      <c r="B168" s="39" t="s">
        <v>295</v>
      </c>
      <c r="C168" s="39" t="s">
        <v>288</v>
      </c>
    </row>
    <row r="169" spans="1:3" x14ac:dyDescent="0.25">
      <c r="A169" s="40" t="s">
        <v>105</v>
      </c>
      <c r="B169" s="39" t="s">
        <v>329</v>
      </c>
      <c r="C169" s="39" t="s">
        <v>282</v>
      </c>
    </row>
    <row r="170" spans="1:3" x14ac:dyDescent="0.25">
      <c r="A170" s="40" t="s">
        <v>103</v>
      </c>
      <c r="B170" s="39" t="s">
        <v>333</v>
      </c>
      <c r="C170" s="39" t="s">
        <v>282</v>
      </c>
    </row>
    <row r="171" spans="1:3" x14ac:dyDescent="0.25">
      <c r="A171" s="40" t="s">
        <v>106</v>
      </c>
      <c r="B171" s="39" t="s">
        <v>331</v>
      </c>
      <c r="C171" s="39" t="s">
        <v>282</v>
      </c>
    </row>
    <row r="172" spans="1:3" hidden="1" x14ac:dyDescent="0.25">
      <c r="A172" s="40" t="s">
        <v>58</v>
      </c>
      <c r="B172" s="39" t="s">
        <v>285</v>
      </c>
      <c r="C172" s="39" t="s">
        <v>279</v>
      </c>
    </row>
    <row r="173" spans="1:3" x14ac:dyDescent="0.25">
      <c r="A173" s="40" t="s">
        <v>107</v>
      </c>
      <c r="B173" s="39" t="s">
        <v>334</v>
      </c>
      <c r="C173" s="39" t="s">
        <v>282</v>
      </c>
    </row>
    <row r="174" spans="1:3" hidden="1" x14ac:dyDescent="0.25">
      <c r="A174" s="40" t="s">
        <v>102</v>
      </c>
      <c r="B174" s="39" t="s">
        <v>316</v>
      </c>
      <c r="C174" s="39" t="s">
        <v>288</v>
      </c>
    </row>
    <row r="175" spans="1:3" hidden="1" x14ac:dyDescent="0.25">
      <c r="A175" s="40" t="s">
        <v>108</v>
      </c>
      <c r="B175" s="39" t="s">
        <v>295</v>
      </c>
      <c r="C175" s="39" t="s">
        <v>288</v>
      </c>
    </row>
    <row r="176" spans="1:3" ht="11.25" hidden="1" customHeight="1" x14ac:dyDescent="0.25">
      <c r="A176" s="40" t="s">
        <v>57</v>
      </c>
      <c r="B176" s="39" t="s">
        <v>316</v>
      </c>
      <c r="C176" s="39" t="s">
        <v>288</v>
      </c>
    </row>
    <row r="177" spans="1:4" hidden="1" x14ac:dyDescent="0.25">
      <c r="A177" s="40" t="s">
        <v>109</v>
      </c>
      <c r="B177" s="39" t="s">
        <v>287</v>
      </c>
      <c r="C177" s="39" t="s">
        <v>288</v>
      </c>
      <c r="D177" s="39" t="s">
        <v>289</v>
      </c>
    </row>
    <row r="178" spans="1:4" x14ac:dyDescent="0.25">
      <c r="A178" s="40" t="s">
        <v>114</v>
      </c>
      <c r="B178" s="39" t="s">
        <v>335</v>
      </c>
      <c r="C178" s="39" t="s">
        <v>282</v>
      </c>
    </row>
    <row r="179" spans="1:4" x14ac:dyDescent="0.25">
      <c r="A179" s="40" t="s">
        <v>110</v>
      </c>
      <c r="B179" s="39" t="s">
        <v>324</v>
      </c>
      <c r="C179" s="39" t="s">
        <v>282</v>
      </c>
    </row>
    <row r="180" spans="1:4" hidden="1" x14ac:dyDescent="0.25">
      <c r="A180" s="40" t="s">
        <v>53</v>
      </c>
      <c r="B180" s="39" t="s">
        <v>285</v>
      </c>
      <c r="C180" s="39" t="s">
        <v>285</v>
      </c>
    </row>
    <row r="181" spans="1:4" hidden="1" x14ac:dyDescent="0.25">
      <c r="A181" s="40" t="s">
        <v>111</v>
      </c>
      <c r="B181" s="39" t="s">
        <v>279</v>
      </c>
      <c r="C181" s="39" t="s">
        <v>279</v>
      </c>
    </row>
    <row r="182" spans="1:4" ht="15.75" hidden="1" customHeight="1" x14ac:dyDescent="0.25">
      <c r="A182" s="40" t="s">
        <v>84</v>
      </c>
      <c r="B182" s="39" t="s">
        <v>322</v>
      </c>
      <c r="C182" s="39" t="s">
        <v>288</v>
      </c>
    </row>
    <row r="183" spans="1:4" hidden="1" x14ac:dyDescent="0.25">
      <c r="A183" s="40" t="s">
        <v>112</v>
      </c>
      <c r="B183" s="39" t="s">
        <v>279</v>
      </c>
      <c r="C183" s="39" t="s">
        <v>279</v>
      </c>
    </row>
    <row r="184" spans="1:4" hidden="1" x14ac:dyDescent="0.25">
      <c r="A184" s="40" t="s">
        <v>96</v>
      </c>
      <c r="B184" s="39" t="s">
        <v>322</v>
      </c>
      <c r="C184" s="39" t="s">
        <v>288</v>
      </c>
    </row>
    <row r="185" spans="1:4" x14ac:dyDescent="0.25">
      <c r="A185" s="40" t="s">
        <v>113</v>
      </c>
      <c r="B185" s="39" t="s">
        <v>301</v>
      </c>
      <c r="C185" s="39" t="s">
        <v>282</v>
      </c>
    </row>
    <row r="186" spans="1:4" hidden="1" x14ac:dyDescent="0.25">
      <c r="A186" s="40" t="s">
        <v>77</v>
      </c>
      <c r="B186" s="39" t="s">
        <v>279</v>
      </c>
      <c r="C186" s="39" t="s">
        <v>279</v>
      </c>
    </row>
    <row r="187" spans="1:4" x14ac:dyDescent="0.25">
      <c r="A187" s="40" t="s">
        <v>114</v>
      </c>
      <c r="B187" s="39" t="s">
        <v>335</v>
      </c>
      <c r="C187" s="39" t="s">
        <v>282</v>
      </c>
    </row>
    <row r="188" spans="1:4" hidden="1" x14ac:dyDescent="0.25">
      <c r="A188" s="40" t="s">
        <v>97</v>
      </c>
      <c r="B188" s="39" t="s">
        <v>316</v>
      </c>
      <c r="C188" s="39" t="s">
        <v>288</v>
      </c>
    </row>
    <row r="189" spans="1:4" hidden="1" x14ac:dyDescent="0.25">
      <c r="A189" s="40" t="s">
        <v>115</v>
      </c>
      <c r="B189" s="39" t="s">
        <v>279</v>
      </c>
      <c r="C189" s="39" t="s">
        <v>279</v>
      </c>
    </row>
    <row r="190" spans="1:4" x14ac:dyDescent="0.25">
      <c r="A190" s="40" t="s">
        <v>107</v>
      </c>
      <c r="B190" s="39" t="s">
        <v>334</v>
      </c>
      <c r="C190" s="39" t="s">
        <v>282</v>
      </c>
    </row>
    <row r="191" spans="1:4" x14ac:dyDescent="0.25">
      <c r="A191" s="40" t="s">
        <v>116</v>
      </c>
      <c r="B191" s="39" t="s">
        <v>328</v>
      </c>
      <c r="C191" s="39" t="s">
        <v>282</v>
      </c>
    </row>
    <row r="192" spans="1:4" hidden="1" x14ac:dyDescent="0.25">
      <c r="A192" s="40" t="s">
        <v>63</v>
      </c>
      <c r="B192" s="39" t="s">
        <v>287</v>
      </c>
      <c r="C192" s="39" t="s">
        <v>288</v>
      </c>
      <c r="D192" s="39" t="s">
        <v>289</v>
      </c>
    </row>
    <row r="193" spans="1:4" x14ac:dyDescent="0.25">
      <c r="A193" s="40" t="s">
        <v>117</v>
      </c>
      <c r="B193" s="39" t="s">
        <v>332</v>
      </c>
      <c r="C193" s="39" t="s">
        <v>282</v>
      </c>
    </row>
    <row r="194" spans="1:4" hidden="1" x14ac:dyDescent="0.25">
      <c r="A194" s="40" t="s">
        <v>89</v>
      </c>
      <c r="B194" s="39" t="s">
        <v>279</v>
      </c>
      <c r="C194" s="39" t="s">
        <v>279</v>
      </c>
    </row>
    <row r="195" spans="1:4" hidden="1" x14ac:dyDescent="0.25">
      <c r="A195" s="40" t="s">
        <v>118</v>
      </c>
      <c r="B195" s="39" t="s">
        <v>292</v>
      </c>
      <c r="C195" s="39" t="s">
        <v>293</v>
      </c>
      <c r="D195" s="39" t="s">
        <v>294</v>
      </c>
    </row>
    <row r="196" spans="1:4" x14ac:dyDescent="0.25">
      <c r="A196" s="40" t="s">
        <v>119</v>
      </c>
      <c r="B196" s="39" t="s">
        <v>336</v>
      </c>
      <c r="C196" s="39" t="s">
        <v>282</v>
      </c>
    </row>
    <row r="197" spans="1:4" x14ac:dyDescent="0.25">
      <c r="A197" s="40" t="s">
        <v>119</v>
      </c>
      <c r="B197" s="39" t="s">
        <v>336</v>
      </c>
      <c r="C197" s="39" t="s">
        <v>282</v>
      </c>
    </row>
    <row r="198" spans="1:4" hidden="1" x14ac:dyDescent="0.25">
      <c r="A198" s="43" t="s">
        <v>78</v>
      </c>
      <c r="B198" s="44" t="s">
        <v>279</v>
      </c>
      <c r="C198" s="44" t="s">
        <v>279</v>
      </c>
      <c r="D198" s="44"/>
    </row>
  </sheetData>
  <hyperlinks>
    <hyperlink ref="F54" r:id="rId1" display="https://www.gribskovforsyning.dk/cgi-bin/uploads/media/Affald/Ny-affaldssortering-Brochure 1.0.pdf" xr:uid="{3960E651-91AA-43FE-A38E-178B2B6B855C}"/>
    <hyperlink ref="F53" r:id="rId2" display="https://www.gribskovforsyning.dk/cgi-bin/uploads/media/Affald/Ny-affaldssortering-Brochure 1.0.pdf" xr:uid="{164E05F8-AAEB-4346-BEBA-386785549D16}"/>
    <hyperlink ref="E46" r:id="rId3" display="https://rebild.dk/sites/default/files/2023-12/Takstoversigt_2024.pdf" xr:uid="{E78C9408-A4CC-4D64-BAFC-35A01CA75A1B}"/>
    <hyperlink ref="E135" r:id="rId4" display="https://rebild.dk/sites/default/files/2023-12/Takstoversigt_2024.pdf" xr:uid="{54420188-479A-46B3-B285-CF1E973B3991}"/>
    <hyperlink ref="E9" r:id="rId5" display="https://gentofte.dk/media/q33nt2sm/talhaefte-2024-a.pdf" xr:uid="{AE1B418A-4968-46D0-A3C8-8D8CC3745BEA}"/>
    <hyperlink ref="E45" r:id="rId6" display="https://gentofte.dk/media/q33nt2sm/talhaefte-2024-a.pdf" xr:uid="{85681070-40B5-4C1D-89BD-01CCF0563848}"/>
    <hyperlink ref="F20" r:id="rId7" display="https://www.dragoer.dk/media/5q1jpjnk/926-24-gebyrblad-for-renovationstakster-2024.pdf" xr:uid="{8BD24A44-A38F-4AD0-973F-2EED667B853C}"/>
    <hyperlink ref="F19" r:id="rId8" display="https://www.dragoer.dk/media/5q1jpjnk/926-24-gebyrblad-for-renovationstakster-2024.pdf" xr:uid="{1A25A9D9-9FFB-4CAB-8AC7-87DEA718886B}"/>
  </hyperlinks>
  <pageMargins left="0.7" right="0.7" top="0.75" bottom="0.75" header="0.3" footer="0.3"/>
  <pageSetup paperSize="9" orientation="portrait" r:id="rId9"/>
  <tableParts count="1"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66E6-7C0F-4354-80B5-10D092B78CBC}">
  <sheetPr codeName="Sheet5">
    <tabColor rgb="FFFF0000"/>
  </sheetPr>
  <dimension ref="A1:K108"/>
  <sheetViews>
    <sheetView workbookViewId="0">
      <selection sqref="A1:B108"/>
    </sheetView>
  </sheetViews>
  <sheetFormatPr defaultRowHeight="15" x14ac:dyDescent="0.25"/>
  <cols>
    <col min="1" max="1" width="57.140625" bestFit="1" customWidth="1"/>
    <col min="2" max="2" width="18.7109375" bestFit="1" customWidth="1"/>
    <col min="4" max="4" width="17.85546875" customWidth="1"/>
    <col min="5" max="5" width="13.7109375" customWidth="1"/>
  </cols>
  <sheetData>
    <row r="1" spans="1:11" x14ac:dyDescent="0.25">
      <c r="A1" t="s">
        <v>120</v>
      </c>
      <c r="B1" t="s">
        <v>121</v>
      </c>
      <c r="D1" s="4" t="s">
        <v>122</v>
      </c>
    </row>
    <row r="2" spans="1:11" x14ac:dyDescent="0.25">
      <c r="A2" t="s">
        <v>133</v>
      </c>
      <c r="B2">
        <v>43089.9</v>
      </c>
      <c r="D2" s="4"/>
    </row>
    <row r="3" spans="1:11" x14ac:dyDescent="0.25">
      <c r="A3" t="s">
        <v>3</v>
      </c>
      <c r="B3">
        <v>42733.8</v>
      </c>
      <c r="D3" t="s">
        <v>423</v>
      </c>
      <c r="E3" s="5" t="s">
        <v>124</v>
      </c>
    </row>
    <row r="4" spans="1:11" x14ac:dyDescent="0.25">
      <c r="A4" t="s">
        <v>132</v>
      </c>
      <c r="B4">
        <v>12992.2</v>
      </c>
    </row>
    <row r="5" spans="1:11" x14ac:dyDescent="0.25">
      <c r="A5" t="s">
        <v>131</v>
      </c>
      <c r="B5">
        <v>12103.3</v>
      </c>
      <c r="E5" t="s">
        <v>424</v>
      </c>
      <c r="F5" t="s">
        <v>8</v>
      </c>
    </row>
    <row r="6" spans="1:11" x14ac:dyDescent="0.25">
      <c r="A6" t="s">
        <v>130</v>
      </c>
      <c r="B6">
        <v>7859.9</v>
      </c>
      <c r="E6" t="s">
        <v>425</v>
      </c>
      <c r="F6" t="s">
        <v>427</v>
      </c>
    </row>
    <row r="7" spans="1:11" x14ac:dyDescent="0.25">
      <c r="A7" t="s">
        <v>129</v>
      </c>
      <c r="B7">
        <v>7218.9</v>
      </c>
      <c r="E7" t="s">
        <v>426</v>
      </c>
      <c r="F7" t="s">
        <v>428</v>
      </c>
    </row>
    <row r="8" spans="1:11" x14ac:dyDescent="0.25">
      <c r="A8" t="s">
        <v>128</v>
      </c>
      <c r="B8">
        <v>2559.5</v>
      </c>
      <c r="E8" t="s">
        <v>338</v>
      </c>
      <c r="F8" t="s">
        <v>429</v>
      </c>
    </row>
    <row r="9" spans="1:11" x14ac:dyDescent="0.25">
      <c r="A9" t="s">
        <v>89</v>
      </c>
      <c r="B9">
        <v>1469.3</v>
      </c>
    </row>
    <row r="10" spans="1:11" x14ac:dyDescent="0.25">
      <c r="A10" t="s">
        <v>114</v>
      </c>
      <c r="B10">
        <v>1408.7</v>
      </c>
      <c r="D10" t="s">
        <v>420</v>
      </c>
      <c r="E10" s="5" t="s">
        <v>430</v>
      </c>
    </row>
    <row r="11" spans="1:11" x14ac:dyDescent="0.25">
      <c r="A11" t="s">
        <v>53</v>
      </c>
      <c r="B11">
        <v>1321.1</v>
      </c>
      <c r="D11" t="s">
        <v>421</v>
      </c>
      <c r="E11" s="5" t="s">
        <v>422</v>
      </c>
    </row>
    <row r="12" spans="1:11" x14ac:dyDescent="0.25">
      <c r="A12" t="s">
        <v>110</v>
      </c>
      <c r="B12">
        <v>1233.0999999999999</v>
      </c>
    </row>
    <row r="13" spans="1:11" x14ac:dyDescent="0.25">
      <c r="A13" t="s">
        <v>107</v>
      </c>
      <c r="B13">
        <v>1182.4000000000001</v>
      </c>
    </row>
    <row r="14" spans="1:11" x14ac:dyDescent="0.25">
      <c r="A14" t="s">
        <v>118</v>
      </c>
      <c r="B14">
        <v>1135.4000000000001</v>
      </c>
      <c r="D14" s="94" t="s">
        <v>126</v>
      </c>
      <c r="E14" s="94"/>
      <c r="F14" s="94"/>
      <c r="G14" s="94"/>
      <c r="H14" s="94"/>
      <c r="I14" s="94"/>
      <c r="J14" s="94"/>
      <c r="K14" s="94"/>
    </row>
    <row r="15" spans="1:11" x14ac:dyDescent="0.25">
      <c r="A15" t="s">
        <v>106</v>
      </c>
      <c r="B15">
        <v>1067.0999999999999</v>
      </c>
      <c r="D15" s="94"/>
      <c r="E15" s="94"/>
      <c r="F15" s="94"/>
      <c r="G15" s="94"/>
      <c r="H15" s="94"/>
      <c r="I15" s="94"/>
      <c r="J15" s="94"/>
      <c r="K15" s="94"/>
    </row>
    <row r="16" spans="1:11" x14ac:dyDescent="0.25">
      <c r="A16" t="s">
        <v>112</v>
      </c>
      <c r="B16">
        <v>1058.5</v>
      </c>
      <c r="D16" s="94"/>
      <c r="E16" s="94"/>
      <c r="F16" s="94"/>
      <c r="G16" s="94"/>
      <c r="H16" s="94"/>
      <c r="I16" s="94"/>
      <c r="J16" s="94"/>
      <c r="K16" s="94"/>
    </row>
    <row r="17" spans="1:11" x14ac:dyDescent="0.25">
      <c r="A17" t="s">
        <v>117</v>
      </c>
      <c r="B17">
        <v>940.3</v>
      </c>
      <c r="D17" s="94"/>
      <c r="E17" s="94"/>
      <c r="F17" s="94"/>
      <c r="G17" s="94"/>
      <c r="H17" s="94"/>
      <c r="I17" s="94"/>
      <c r="J17" s="94"/>
      <c r="K17" s="94"/>
    </row>
    <row r="18" spans="1:11" x14ac:dyDescent="0.25">
      <c r="A18" t="s">
        <v>55</v>
      </c>
      <c r="B18">
        <v>925.4</v>
      </c>
      <c r="D18" s="94"/>
      <c r="E18" s="94"/>
      <c r="F18" s="94"/>
      <c r="G18" s="94"/>
      <c r="H18" s="94"/>
      <c r="I18" s="94"/>
      <c r="J18" s="94"/>
      <c r="K18" s="94"/>
    </row>
    <row r="19" spans="1:11" x14ac:dyDescent="0.25">
      <c r="A19" t="s">
        <v>47</v>
      </c>
      <c r="B19">
        <v>899.5</v>
      </c>
      <c r="D19" s="94"/>
      <c r="E19" s="94"/>
      <c r="F19" s="94"/>
      <c r="G19" s="94"/>
      <c r="H19" s="94"/>
      <c r="I19" s="94"/>
      <c r="J19" s="94"/>
      <c r="K19" s="94"/>
    </row>
    <row r="20" spans="1:11" x14ac:dyDescent="0.25">
      <c r="A20" t="s">
        <v>73</v>
      </c>
      <c r="B20">
        <v>884.9</v>
      </c>
      <c r="D20" s="94"/>
      <c r="E20" s="94"/>
      <c r="F20" s="94"/>
      <c r="G20" s="94"/>
      <c r="H20" s="94"/>
      <c r="I20" s="94"/>
      <c r="J20" s="94"/>
      <c r="K20" s="94"/>
    </row>
    <row r="21" spans="1:11" x14ac:dyDescent="0.25">
      <c r="A21" t="s">
        <v>64</v>
      </c>
      <c r="B21">
        <v>860.6</v>
      </c>
      <c r="D21" s="94"/>
      <c r="E21" s="94"/>
      <c r="F21" s="94"/>
      <c r="G21" s="94"/>
      <c r="H21" s="94"/>
      <c r="I21" s="94"/>
      <c r="J21" s="94"/>
      <c r="K21" s="94"/>
    </row>
    <row r="22" spans="1:11" x14ac:dyDescent="0.25">
      <c r="A22" t="s">
        <v>95</v>
      </c>
      <c r="B22">
        <v>850.4</v>
      </c>
    </row>
    <row r="23" spans="1:11" x14ac:dyDescent="0.25">
      <c r="A23" t="s">
        <v>1</v>
      </c>
      <c r="B23">
        <v>815.3</v>
      </c>
    </row>
    <row r="24" spans="1:11" x14ac:dyDescent="0.25">
      <c r="A24" t="s">
        <v>111</v>
      </c>
      <c r="B24">
        <v>813.7</v>
      </c>
    </row>
    <row r="25" spans="1:11" x14ac:dyDescent="0.25">
      <c r="A25" t="s">
        <v>57</v>
      </c>
      <c r="B25">
        <v>790.4</v>
      </c>
    </row>
    <row r="26" spans="1:11" x14ac:dyDescent="0.25">
      <c r="A26" t="s">
        <v>113</v>
      </c>
      <c r="B26">
        <v>766.7</v>
      </c>
    </row>
    <row r="27" spans="1:11" x14ac:dyDescent="0.25">
      <c r="A27" t="s">
        <v>30</v>
      </c>
      <c r="B27">
        <v>757.2</v>
      </c>
    </row>
    <row r="28" spans="1:11" x14ac:dyDescent="0.25">
      <c r="A28" t="s">
        <v>87</v>
      </c>
      <c r="B28">
        <v>746.6</v>
      </c>
    </row>
    <row r="29" spans="1:11" x14ac:dyDescent="0.25">
      <c r="A29" t="s">
        <v>62</v>
      </c>
      <c r="B29">
        <v>733.5</v>
      </c>
    </row>
    <row r="30" spans="1:11" x14ac:dyDescent="0.25">
      <c r="A30" t="s">
        <v>79</v>
      </c>
      <c r="B30">
        <v>719.3</v>
      </c>
    </row>
    <row r="31" spans="1:11" x14ac:dyDescent="0.25">
      <c r="A31" t="s">
        <v>76</v>
      </c>
      <c r="B31">
        <v>718</v>
      </c>
    </row>
    <row r="32" spans="1:11" x14ac:dyDescent="0.25">
      <c r="A32" t="s">
        <v>104</v>
      </c>
      <c r="B32">
        <v>689.3</v>
      </c>
    </row>
    <row r="33" spans="1:2" x14ac:dyDescent="0.25">
      <c r="A33" t="s">
        <v>97</v>
      </c>
      <c r="B33">
        <v>681</v>
      </c>
    </row>
    <row r="34" spans="1:2" x14ac:dyDescent="0.25">
      <c r="A34" t="s">
        <v>83</v>
      </c>
      <c r="B34">
        <v>676.3</v>
      </c>
    </row>
    <row r="35" spans="1:2" x14ac:dyDescent="0.25">
      <c r="A35" t="s">
        <v>38</v>
      </c>
      <c r="B35">
        <v>649.4</v>
      </c>
    </row>
    <row r="36" spans="1:2" x14ac:dyDescent="0.25">
      <c r="A36" t="s">
        <v>27</v>
      </c>
      <c r="B36">
        <v>633.1</v>
      </c>
    </row>
    <row r="37" spans="1:2" x14ac:dyDescent="0.25">
      <c r="A37" t="s">
        <v>41</v>
      </c>
      <c r="B37">
        <v>633</v>
      </c>
    </row>
    <row r="38" spans="1:2" x14ac:dyDescent="0.25">
      <c r="A38" t="s">
        <v>88</v>
      </c>
      <c r="B38">
        <v>621.29999999999995</v>
      </c>
    </row>
    <row r="39" spans="1:2" x14ac:dyDescent="0.25">
      <c r="A39" t="s">
        <v>115</v>
      </c>
      <c r="B39">
        <v>618.79999999999995</v>
      </c>
    </row>
    <row r="40" spans="1:2" x14ac:dyDescent="0.25">
      <c r="A40" t="s">
        <v>67</v>
      </c>
      <c r="B40">
        <v>604.29999999999995</v>
      </c>
    </row>
    <row r="41" spans="1:2" x14ac:dyDescent="0.25">
      <c r="A41" t="s">
        <v>25</v>
      </c>
      <c r="B41">
        <v>588</v>
      </c>
    </row>
    <row r="42" spans="1:2" x14ac:dyDescent="0.25">
      <c r="A42" t="s">
        <v>56</v>
      </c>
      <c r="B42">
        <v>577.20000000000005</v>
      </c>
    </row>
    <row r="43" spans="1:2" x14ac:dyDescent="0.25">
      <c r="A43" t="s">
        <v>65</v>
      </c>
      <c r="B43">
        <v>574.79999999999995</v>
      </c>
    </row>
    <row r="44" spans="1:2" x14ac:dyDescent="0.25">
      <c r="A44" t="s">
        <v>98</v>
      </c>
      <c r="B44">
        <v>567.70000000000005</v>
      </c>
    </row>
    <row r="45" spans="1:2" x14ac:dyDescent="0.25">
      <c r="A45" t="s">
        <v>50</v>
      </c>
      <c r="B45">
        <v>550.6</v>
      </c>
    </row>
    <row r="46" spans="1:2" x14ac:dyDescent="0.25">
      <c r="A46" t="s">
        <v>32</v>
      </c>
      <c r="B46">
        <v>540.29999999999995</v>
      </c>
    </row>
    <row r="47" spans="1:2" x14ac:dyDescent="0.25">
      <c r="A47" t="s">
        <v>24</v>
      </c>
      <c r="B47">
        <v>540.20000000000005</v>
      </c>
    </row>
    <row r="48" spans="1:2" x14ac:dyDescent="0.25">
      <c r="A48" t="s">
        <v>58</v>
      </c>
      <c r="B48">
        <v>519.20000000000005</v>
      </c>
    </row>
    <row r="49" spans="1:2" x14ac:dyDescent="0.25">
      <c r="A49" t="s">
        <v>22</v>
      </c>
      <c r="B49">
        <v>511.1</v>
      </c>
    </row>
    <row r="50" spans="1:2" x14ac:dyDescent="0.25">
      <c r="A50" t="s">
        <v>72</v>
      </c>
      <c r="B50">
        <v>506.2</v>
      </c>
    </row>
    <row r="51" spans="1:2" x14ac:dyDescent="0.25">
      <c r="A51" t="s">
        <v>105</v>
      </c>
      <c r="B51">
        <v>494.9</v>
      </c>
    </row>
    <row r="52" spans="1:2" x14ac:dyDescent="0.25">
      <c r="A52" t="s">
        <v>119</v>
      </c>
      <c r="B52">
        <v>468</v>
      </c>
    </row>
    <row r="53" spans="1:2" x14ac:dyDescent="0.25">
      <c r="A53" t="s">
        <v>80</v>
      </c>
      <c r="B53">
        <v>449.6</v>
      </c>
    </row>
    <row r="54" spans="1:2" x14ac:dyDescent="0.25">
      <c r="A54" t="s">
        <v>96</v>
      </c>
      <c r="B54">
        <v>416.9</v>
      </c>
    </row>
    <row r="55" spans="1:2" x14ac:dyDescent="0.25">
      <c r="A55" t="s">
        <v>103</v>
      </c>
      <c r="B55">
        <v>415</v>
      </c>
    </row>
    <row r="56" spans="1:2" x14ac:dyDescent="0.25">
      <c r="A56" t="s">
        <v>33</v>
      </c>
      <c r="B56">
        <v>404.8</v>
      </c>
    </row>
    <row r="57" spans="1:2" x14ac:dyDescent="0.25">
      <c r="A57" t="s">
        <v>78</v>
      </c>
      <c r="B57">
        <v>364.1</v>
      </c>
    </row>
    <row r="58" spans="1:2" x14ac:dyDescent="0.25">
      <c r="A58" t="s">
        <v>127</v>
      </c>
      <c r="B58">
        <v>356.1</v>
      </c>
    </row>
    <row r="59" spans="1:2" x14ac:dyDescent="0.25">
      <c r="A59" t="s">
        <v>86</v>
      </c>
      <c r="B59">
        <v>353.8</v>
      </c>
    </row>
    <row r="60" spans="1:2" x14ac:dyDescent="0.25">
      <c r="A60" t="s">
        <v>100</v>
      </c>
      <c r="B60">
        <v>308.5</v>
      </c>
    </row>
    <row r="61" spans="1:2" x14ac:dyDescent="0.25">
      <c r="A61" t="s">
        <v>85</v>
      </c>
      <c r="B61">
        <v>304.60000000000002</v>
      </c>
    </row>
    <row r="62" spans="1:2" x14ac:dyDescent="0.25">
      <c r="A62" t="s">
        <v>77</v>
      </c>
      <c r="B62">
        <v>298.5</v>
      </c>
    </row>
    <row r="63" spans="1:2" x14ac:dyDescent="0.25">
      <c r="A63" t="s">
        <v>90</v>
      </c>
      <c r="B63">
        <v>294.7</v>
      </c>
    </row>
    <row r="64" spans="1:2" x14ac:dyDescent="0.25">
      <c r="A64" t="s">
        <v>70</v>
      </c>
      <c r="B64">
        <v>289.7</v>
      </c>
    </row>
    <row r="65" spans="1:2" x14ac:dyDescent="0.25">
      <c r="A65" t="s">
        <v>46</v>
      </c>
      <c r="B65">
        <v>279.2</v>
      </c>
    </row>
    <row r="66" spans="1:2" x14ac:dyDescent="0.25">
      <c r="A66" t="s">
        <v>82</v>
      </c>
      <c r="B66">
        <v>276.7</v>
      </c>
    </row>
    <row r="67" spans="1:2" x14ac:dyDescent="0.25">
      <c r="A67" t="s">
        <v>69</v>
      </c>
      <c r="B67">
        <v>257.5</v>
      </c>
    </row>
    <row r="68" spans="1:2" x14ac:dyDescent="0.25">
      <c r="A68" t="s">
        <v>101</v>
      </c>
      <c r="B68">
        <v>249.7</v>
      </c>
    </row>
    <row r="69" spans="1:2" x14ac:dyDescent="0.25">
      <c r="A69" t="s">
        <v>39</v>
      </c>
      <c r="B69">
        <v>248.4</v>
      </c>
    </row>
    <row r="70" spans="1:2" x14ac:dyDescent="0.25">
      <c r="A70" t="s">
        <v>102</v>
      </c>
      <c r="B70">
        <v>244.8</v>
      </c>
    </row>
    <row r="71" spans="1:2" x14ac:dyDescent="0.25">
      <c r="A71" t="s">
        <v>71</v>
      </c>
      <c r="B71">
        <v>238.8</v>
      </c>
    </row>
    <row r="72" spans="1:2" x14ac:dyDescent="0.25">
      <c r="A72" t="s">
        <v>84</v>
      </c>
      <c r="B72">
        <v>223.6</v>
      </c>
    </row>
    <row r="73" spans="1:2" x14ac:dyDescent="0.25">
      <c r="A73" t="s">
        <v>54</v>
      </c>
      <c r="B73">
        <v>213.5</v>
      </c>
    </row>
    <row r="74" spans="1:2" x14ac:dyDescent="0.25">
      <c r="A74" t="s">
        <v>91</v>
      </c>
      <c r="B74">
        <v>211.7</v>
      </c>
    </row>
    <row r="75" spans="1:2" x14ac:dyDescent="0.25">
      <c r="A75" t="s">
        <v>66</v>
      </c>
      <c r="B75">
        <v>205.7</v>
      </c>
    </row>
    <row r="76" spans="1:2" x14ac:dyDescent="0.25">
      <c r="A76" t="s">
        <v>36</v>
      </c>
      <c r="B76">
        <v>133.19999999999999</v>
      </c>
    </row>
    <row r="77" spans="1:2" x14ac:dyDescent="0.25">
      <c r="A77" t="s">
        <v>29</v>
      </c>
      <c r="B77">
        <v>125.8</v>
      </c>
    </row>
    <row r="78" spans="1:2" x14ac:dyDescent="0.25">
      <c r="A78" t="s">
        <v>48</v>
      </c>
      <c r="B78">
        <v>121.6</v>
      </c>
    </row>
    <row r="79" spans="1:2" x14ac:dyDescent="0.25">
      <c r="A79" t="s">
        <v>75</v>
      </c>
      <c r="B79">
        <v>118.9</v>
      </c>
    </row>
    <row r="80" spans="1:2" x14ac:dyDescent="0.25">
      <c r="A80" t="s">
        <v>51</v>
      </c>
      <c r="B80">
        <v>118.7</v>
      </c>
    </row>
    <row r="81" spans="1:2" x14ac:dyDescent="0.25">
      <c r="A81" t="s">
        <v>94</v>
      </c>
      <c r="B81">
        <v>113.1</v>
      </c>
    </row>
    <row r="82" spans="1:2" x14ac:dyDescent="0.25">
      <c r="A82" t="s">
        <v>35</v>
      </c>
      <c r="B82">
        <v>112.1</v>
      </c>
    </row>
    <row r="83" spans="1:2" x14ac:dyDescent="0.25">
      <c r="A83" t="s">
        <v>68</v>
      </c>
      <c r="B83">
        <v>89.8</v>
      </c>
    </row>
    <row r="84" spans="1:2" x14ac:dyDescent="0.25">
      <c r="A84" t="s">
        <v>116</v>
      </c>
      <c r="B84">
        <v>89.4</v>
      </c>
    </row>
    <row r="85" spans="1:2" x14ac:dyDescent="0.25">
      <c r="A85" t="s">
        <v>60</v>
      </c>
      <c r="B85">
        <v>78.2</v>
      </c>
    </row>
    <row r="86" spans="1:2" x14ac:dyDescent="0.25">
      <c r="A86" t="s">
        <v>92</v>
      </c>
      <c r="B86">
        <v>73.3</v>
      </c>
    </row>
    <row r="87" spans="1:2" x14ac:dyDescent="0.25">
      <c r="A87" t="s">
        <v>21</v>
      </c>
      <c r="B87">
        <v>67.5</v>
      </c>
    </row>
    <row r="88" spans="1:2" x14ac:dyDescent="0.25">
      <c r="A88" t="s">
        <v>108</v>
      </c>
      <c r="B88">
        <v>65.5</v>
      </c>
    </row>
    <row r="89" spans="1:2" x14ac:dyDescent="0.25">
      <c r="A89" t="s">
        <v>45</v>
      </c>
      <c r="B89">
        <v>60.1</v>
      </c>
    </row>
    <row r="90" spans="1:2" x14ac:dyDescent="0.25">
      <c r="A90" t="s">
        <v>31</v>
      </c>
      <c r="B90">
        <v>57.3</v>
      </c>
    </row>
    <row r="91" spans="1:2" x14ac:dyDescent="0.25">
      <c r="A91" t="s">
        <v>40</v>
      </c>
      <c r="B91">
        <v>56.8</v>
      </c>
    </row>
    <row r="92" spans="1:2" x14ac:dyDescent="0.25">
      <c r="A92" t="s">
        <v>99</v>
      </c>
      <c r="B92">
        <v>40.1</v>
      </c>
    </row>
    <row r="93" spans="1:2" x14ac:dyDescent="0.25">
      <c r="A93" t="s">
        <v>74</v>
      </c>
      <c r="B93">
        <v>38.799999999999997</v>
      </c>
    </row>
    <row r="94" spans="1:2" x14ac:dyDescent="0.25">
      <c r="A94" t="s">
        <v>23</v>
      </c>
      <c r="B94">
        <v>33.9</v>
      </c>
    </row>
    <row r="95" spans="1:2" x14ac:dyDescent="0.25">
      <c r="A95" t="s">
        <v>61</v>
      </c>
      <c r="B95">
        <v>31.3</v>
      </c>
    </row>
    <row r="96" spans="1:2" x14ac:dyDescent="0.25">
      <c r="A96" t="s">
        <v>63</v>
      </c>
      <c r="B96">
        <v>26.2</v>
      </c>
    </row>
    <row r="97" spans="1:2" x14ac:dyDescent="0.25">
      <c r="A97" t="s">
        <v>42</v>
      </c>
      <c r="B97">
        <v>25.6</v>
      </c>
    </row>
    <row r="98" spans="1:2" x14ac:dyDescent="0.25">
      <c r="A98" t="s">
        <v>43</v>
      </c>
      <c r="B98">
        <v>24.9</v>
      </c>
    </row>
    <row r="99" spans="1:2" x14ac:dyDescent="0.25">
      <c r="A99" t="s">
        <v>20</v>
      </c>
      <c r="B99">
        <v>23.4</v>
      </c>
    </row>
    <row r="100" spans="1:2" x14ac:dyDescent="0.25">
      <c r="A100" t="s">
        <v>59</v>
      </c>
      <c r="B100">
        <v>22.8</v>
      </c>
    </row>
    <row r="101" spans="1:2" x14ac:dyDescent="0.25">
      <c r="A101" t="s">
        <v>26</v>
      </c>
      <c r="B101">
        <v>20.9</v>
      </c>
    </row>
    <row r="102" spans="1:2" x14ac:dyDescent="0.25">
      <c r="A102" t="s">
        <v>28</v>
      </c>
      <c r="B102">
        <v>18</v>
      </c>
    </row>
    <row r="103" spans="1:2" x14ac:dyDescent="0.25">
      <c r="A103" t="s">
        <v>44</v>
      </c>
      <c r="B103">
        <v>13.3</v>
      </c>
    </row>
    <row r="104" spans="1:2" x14ac:dyDescent="0.25">
      <c r="A104" t="s">
        <v>93</v>
      </c>
      <c r="B104">
        <v>12.2</v>
      </c>
    </row>
    <row r="105" spans="1:2" x14ac:dyDescent="0.25">
      <c r="A105" t="s">
        <v>52</v>
      </c>
      <c r="B105">
        <v>12.1</v>
      </c>
    </row>
    <row r="106" spans="1:2" x14ac:dyDescent="0.25">
      <c r="A106" t="s">
        <v>109</v>
      </c>
      <c r="B106">
        <v>9.1999999999999993</v>
      </c>
    </row>
    <row r="107" spans="1:2" x14ac:dyDescent="0.25">
      <c r="A107" t="s">
        <v>37</v>
      </c>
      <c r="B107">
        <v>8.6999999999999993</v>
      </c>
    </row>
    <row r="108" spans="1:2" x14ac:dyDescent="0.25">
      <c r="A108" t="s">
        <v>123</v>
      </c>
      <c r="B108">
        <v>0</v>
      </c>
    </row>
  </sheetData>
  <mergeCells count="1">
    <mergeCell ref="D14:K21"/>
  </mergeCells>
  <hyperlinks>
    <hyperlink ref="E3" r:id="rId1" xr:uid="{E5FAD319-3AFE-4254-A33C-123CF0DA82F6}"/>
    <hyperlink ref="E10" r:id="rId2" xr:uid="{5F2E3738-77F2-437C-A14F-2E5CF4B5758D}"/>
    <hyperlink ref="E11" r:id="rId3" location="data" xr:uid="{BAB15FCD-EA49-402D-B5B8-4F8AD682AA73}"/>
  </hyperlinks>
  <pageMargins left="0.7" right="0.7" top="0.75" bottom="0.75" header="0.3" footer="0.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7B71-8C56-4CA5-BFD1-13A424147C35}">
  <sheetPr codeName="Sheet6">
    <tabColor rgb="FFFF0000"/>
  </sheetPr>
  <dimension ref="A1:F117"/>
  <sheetViews>
    <sheetView workbookViewId="0">
      <selection sqref="A1:B108"/>
    </sheetView>
  </sheetViews>
  <sheetFormatPr defaultRowHeight="15" x14ac:dyDescent="0.25"/>
  <cols>
    <col min="1" max="1" width="28.28515625" bestFit="1" customWidth="1"/>
    <col min="2" max="2" width="18" bestFit="1" customWidth="1"/>
    <col min="3" max="3" width="31.5703125" bestFit="1" customWidth="1"/>
    <col min="4" max="4" width="14.42578125" bestFit="1" customWidth="1"/>
  </cols>
  <sheetData>
    <row r="1" spans="1:6" x14ac:dyDescent="0.25">
      <c r="A1" t="s">
        <v>134</v>
      </c>
      <c r="B1" t="s">
        <v>9</v>
      </c>
      <c r="C1" t="s">
        <v>10</v>
      </c>
      <c r="D1" t="s">
        <v>12</v>
      </c>
      <c r="F1" s="4" t="s">
        <v>135</v>
      </c>
    </row>
    <row r="2" spans="1:6" x14ac:dyDescent="0.25">
      <c r="A2" t="s">
        <v>117</v>
      </c>
      <c r="B2">
        <v>41840</v>
      </c>
      <c r="C2">
        <v>6955</v>
      </c>
      <c r="D2">
        <v>9357</v>
      </c>
      <c r="F2" s="5" t="s">
        <v>136</v>
      </c>
    </row>
    <row r="3" spans="1:6" x14ac:dyDescent="0.25">
      <c r="A3" t="s">
        <v>118</v>
      </c>
      <c r="B3">
        <v>101665</v>
      </c>
      <c r="C3">
        <v>29063</v>
      </c>
      <c r="D3">
        <v>85257</v>
      </c>
      <c r="F3" t="s">
        <v>137</v>
      </c>
    </row>
    <row r="4" spans="1:6" x14ac:dyDescent="0.25">
      <c r="A4" t="s">
        <v>119</v>
      </c>
      <c r="B4">
        <v>117593</v>
      </c>
      <c r="C4">
        <v>60405</v>
      </c>
      <c r="D4">
        <v>170204</v>
      </c>
      <c r="F4" t="s">
        <v>125</v>
      </c>
    </row>
    <row r="5" spans="1:6" x14ac:dyDescent="0.25">
      <c r="A5" t="s">
        <v>20</v>
      </c>
      <c r="B5">
        <v>4487</v>
      </c>
      <c r="C5">
        <v>13265</v>
      </c>
      <c r="D5">
        <v>8142</v>
      </c>
    </row>
    <row r="6" spans="1:6" x14ac:dyDescent="0.25">
      <c r="A6" t="s">
        <v>21</v>
      </c>
      <c r="B6">
        <v>15673</v>
      </c>
      <c r="C6">
        <v>6582</v>
      </c>
      <c r="D6">
        <v>3589</v>
      </c>
    </row>
    <row r="7" spans="1:6" x14ac:dyDescent="0.25">
      <c r="A7" t="s">
        <v>22</v>
      </c>
      <c r="B7">
        <v>31667</v>
      </c>
      <c r="C7">
        <v>5399</v>
      </c>
      <c r="D7">
        <v>3476</v>
      </c>
    </row>
    <row r="8" spans="1:6" x14ac:dyDescent="0.25">
      <c r="A8" t="s">
        <v>23</v>
      </c>
      <c r="B8">
        <v>18151</v>
      </c>
      <c r="C8">
        <v>8591</v>
      </c>
      <c r="D8">
        <v>21940</v>
      </c>
    </row>
    <row r="9" spans="1:6" x14ac:dyDescent="0.25">
      <c r="A9" t="s">
        <v>24</v>
      </c>
      <c r="B9">
        <v>19795</v>
      </c>
      <c r="C9">
        <v>3445</v>
      </c>
      <c r="D9">
        <v>3537</v>
      </c>
    </row>
    <row r="10" spans="1:6" x14ac:dyDescent="0.25">
      <c r="A10" t="s">
        <v>25</v>
      </c>
      <c r="B10">
        <v>26875</v>
      </c>
      <c r="C10">
        <v>8293</v>
      </c>
      <c r="D10">
        <v>3207</v>
      </c>
    </row>
    <row r="11" spans="1:6" x14ac:dyDescent="0.25">
      <c r="A11" t="s">
        <v>26</v>
      </c>
      <c r="B11">
        <v>9818</v>
      </c>
      <c r="C11">
        <v>5430</v>
      </c>
      <c r="D11">
        <v>21236</v>
      </c>
    </row>
    <row r="12" spans="1:6" x14ac:dyDescent="0.25">
      <c r="A12" t="s">
        <v>27</v>
      </c>
      <c r="B12">
        <v>28612</v>
      </c>
      <c r="C12">
        <v>3278</v>
      </c>
      <c r="D12">
        <v>4208</v>
      </c>
    </row>
    <row r="13" spans="1:6" x14ac:dyDescent="0.25">
      <c r="A13" t="s">
        <v>123</v>
      </c>
      <c r="B13">
        <v>0</v>
      </c>
      <c r="C13">
        <v>0</v>
      </c>
      <c r="D13">
        <v>0</v>
      </c>
    </row>
    <row r="14" spans="1:6" x14ac:dyDescent="0.25">
      <c r="A14" t="s">
        <v>28</v>
      </c>
      <c r="B14">
        <v>8796</v>
      </c>
      <c r="C14">
        <v>3232</v>
      </c>
      <c r="D14">
        <v>2077</v>
      </c>
    </row>
    <row r="15" spans="1:6" x14ac:dyDescent="0.25">
      <c r="A15" t="s">
        <v>29</v>
      </c>
      <c r="B15">
        <v>26872</v>
      </c>
      <c r="C15">
        <v>13146</v>
      </c>
      <c r="D15">
        <v>4235</v>
      </c>
    </row>
    <row r="16" spans="1:6" x14ac:dyDescent="0.25">
      <c r="A16" t="s">
        <v>30</v>
      </c>
      <c r="B16">
        <v>70162</v>
      </c>
      <c r="C16">
        <v>13243</v>
      </c>
      <c r="D16">
        <v>30456</v>
      </c>
    </row>
    <row r="17" spans="1:4" x14ac:dyDescent="0.25">
      <c r="A17" t="s">
        <v>41</v>
      </c>
      <c r="B17">
        <v>40693</v>
      </c>
      <c r="C17">
        <v>6720</v>
      </c>
      <c r="D17">
        <v>3804</v>
      </c>
    </row>
    <row r="18" spans="1:4" x14ac:dyDescent="0.25">
      <c r="A18" t="s">
        <v>31</v>
      </c>
      <c r="B18">
        <v>2149</v>
      </c>
      <c r="C18">
        <v>917</v>
      </c>
      <c r="D18">
        <v>146</v>
      </c>
    </row>
    <row r="19" spans="1:4" x14ac:dyDescent="0.25">
      <c r="A19" t="s">
        <v>32</v>
      </c>
      <c r="B19">
        <v>39126</v>
      </c>
      <c r="C19">
        <v>5928</v>
      </c>
      <c r="D19">
        <v>4078</v>
      </c>
    </row>
    <row r="20" spans="1:4" x14ac:dyDescent="0.25">
      <c r="A20" t="s">
        <v>33</v>
      </c>
      <c r="B20">
        <v>26288</v>
      </c>
      <c r="C20">
        <v>5980</v>
      </c>
      <c r="D20">
        <v>4375</v>
      </c>
    </row>
    <row r="21" spans="1:4" x14ac:dyDescent="0.25">
      <c r="A21" t="s">
        <v>35</v>
      </c>
      <c r="B21">
        <v>17444</v>
      </c>
      <c r="C21">
        <v>14063</v>
      </c>
      <c r="D21">
        <v>9503</v>
      </c>
    </row>
    <row r="22" spans="1:4" x14ac:dyDescent="0.25">
      <c r="A22" t="s">
        <v>36</v>
      </c>
      <c r="B22">
        <v>27475</v>
      </c>
      <c r="C22">
        <v>7028</v>
      </c>
      <c r="D22">
        <v>17062</v>
      </c>
    </row>
    <row r="23" spans="1:4" x14ac:dyDescent="0.25">
      <c r="A23" t="s">
        <v>37</v>
      </c>
      <c r="B23">
        <v>3229</v>
      </c>
      <c r="C23">
        <v>1801</v>
      </c>
      <c r="D23">
        <v>96513</v>
      </c>
    </row>
    <row r="24" spans="1:4" x14ac:dyDescent="0.25">
      <c r="A24" t="s">
        <v>38</v>
      </c>
      <c r="B24">
        <v>40719</v>
      </c>
      <c r="C24">
        <v>7039</v>
      </c>
      <c r="D24">
        <v>9924</v>
      </c>
    </row>
    <row r="25" spans="1:4" x14ac:dyDescent="0.25">
      <c r="A25" t="s">
        <v>39</v>
      </c>
      <c r="B25">
        <v>27535</v>
      </c>
      <c r="C25">
        <v>8087</v>
      </c>
      <c r="D25">
        <v>7313</v>
      </c>
    </row>
    <row r="26" spans="1:4" x14ac:dyDescent="0.25">
      <c r="A26" t="s">
        <v>40</v>
      </c>
      <c r="B26">
        <v>18133</v>
      </c>
      <c r="C26">
        <v>12759</v>
      </c>
      <c r="D26">
        <v>10772</v>
      </c>
    </row>
    <row r="27" spans="1:4" x14ac:dyDescent="0.25">
      <c r="A27" t="s">
        <v>42</v>
      </c>
      <c r="B27">
        <v>31612</v>
      </c>
      <c r="C27">
        <v>6032</v>
      </c>
      <c r="D27">
        <v>36648</v>
      </c>
    </row>
    <row r="28" spans="1:4" x14ac:dyDescent="0.25">
      <c r="A28" t="s">
        <v>43</v>
      </c>
      <c r="B28">
        <v>20019</v>
      </c>
      <c r="C28">
        <v>15568</v>
      </c>
      <c r="D28">
        <v>32414</v>
      </c>
    </row>
    <row r="29" spans="1:4" x14ac:dyDescent="0.25">
      <c r="A29" t="s">
        <v>44</v>
      </c>
      <c r="B29">
        <v>7854</v>
      </c>
      <c r="C29">
        <v>3803</v>
      </c>
      <c r="D29">
        <v>11751</v>
      </c>
    </row>
    <row r="30" spans="1:4" x14ac:dyDescent="0.25">
      <c r="A30" t="s">
        <v>45</v>
      </c>
      <c r="B30">
        <v>28490</v>
      </c>
      <c r="C30">
        <v>11877</v>
      </c>
      <c r="D30">
        <v>10616</v>
      </c>
    </row>
    <row r="31" spans="1:4" x14ac:dyDescent="0.25">
      <c r="A31" t="s">
        <v>46</v>
      </c>
      <c r="B31">
        <v>28476</v>
      </c>
      <c r="C31">
        <v>5416</v>
      </c>
      <c r="D31">
        <v>2987</v>
      </c>
    </row>
    <row r="32" spans="1:4" x14ac:dyDescent="0.25">
      <c r="A32" t="s">
        <v>47</v>
      </c>
      <c r="B32">
        <v>40453</v>
      </c>
      <c r="C32">
        <v>6919</v>
      </c>
      <c r="D32">
        <v>10512</v>
      </c>
    </row>
    <row r="33" spans="1:4" x14ac:dyDescent="0.25">
      <c r="A33" t="s">
        <v>1</v>
      </c>
      <c r="B33">
        <v>37064</v>
      </c>
      <c r="C33">
        <v>5993</v>
      </c>
      <c r="D33">
        <v>11571</v>
      </c>
    </row>
    <row r="34" spans="1:4" x14ac:dyDescent="0.25">
      <c r="A34" t="s">
        <v>48</v>
      </c>
      <c r="B34">
        <v>20697</v>
      </c>
      <c r="C34">
        <v>3636</v>
      </c>
      <c r="D34">
        <v>4476</v>
      </c>
    </row>
    <row r="35" spans="1:4" x14ac:dyDescent="0.25">
      <c r="A35" t="s">
        <v>50</v>
      </c>
      <c r="B35">
        <v>38870</v>
      </c>
      <c r="C35">
        <v>4447</v>
      </c>
      <c r="D35">
        <v>3396</v>
      </c>
    </row>
    <row r="36" spans="1:4" x14ac:dyDescent="0.25">
      <c r="A36" t="s">
        <v>3</v>
      </c>
      <c r="B36">
        <v>3031404</v>
      </c>
      <c r="C36">
        <v>798866</v>
      </c>
      <c r="D36">
        <v>1940227</v>
      </c>
    </row>
    <row r="37" spans="1:4" x14ac:dyDescent="0.25">
      <c r="A37" t="s">
        <v>51</v>
      </c>
      <c r="B37">
        <v>27424</v>
      </c>
      <c r="C37">
        <v>10800</v>
      </c>
      <c r="D37">
        <v>23028</v>
      </c>
    </row>
    <row r="38" spans="1:4" x14ac:dyDescent="0.25">
      <c r="A38" t="s">
        <v>52</v>
      </c>
      <c r="B38">
        <v>9020</v>
      </c>
      <c r="C38">
        <v>8882</v>
      </c>
      <c r="D38">
        <v>10203</v>
      </c>
    </row>
    <row r="39" spans="1:4" x14ac:dyDescent="0.25">
      <c r="A39" t="s">
        <v>53</v>
      </c>
      <c r="B39">
        <v>59666</v>
      </c>
      <c r="C39">
        <v>9250</v>
      </c>
      <c r="D39">
        <v>19563</v>
      </c>
    </row>
    <row r="40" spans="1:4" x14ac:dyDescent="0.25">
      <c r="A40" t="s">
        <v>54</v>
      </c>
      <c r="B40">
        <v>27886</v>
      </c>
      <c r="C40">
        <v>7938</v>
      </c>
      <c r="D40">
        <v>17013</v>
      </c>
    </row>
    <row r="41" spans="1:4" x14ac:dyDescent="0.25">
      <c r="A41" t="s">
        <v>55</v>
      </c>
      <c r="B41">
        <v>47014</v>
      </c>
      <c r="C41">
        <v>6004</v>
      </c>
      <c r="D41">
        <v>9581</v>
      </c>
    </row>
    <row r="42" spans="1:4" x14ac:dyDescent="0.25">
      <c r="A42" t="s">
        <v>56</v>
      </c>
      <c r="B42">
        <v>45598</v>
      </c>
      <c r="C42">
        <v>9446</v>
      </c>
      <c r="D42">
        <v>16526</v>
      </c>
    </row>
    <row r="43" spans="1:4" x14ac:dyDescent="0.25">
      <c r="A43" t="s">
        <v>57</v>
      </c>
      <c r="B43">
        <v>38857</v>
      </c>
      <c r="C43">
        <v>8931</v>
      </c>
      <c r="D43">
        <v>10453</v>
      </c>
    </row>
    <row r="44" spans="1:4" x14ac:dyDescent="0.25">
      <c r="A44" t="s">
        <v>58</v>
      </c>
      <c r="B44">
        <v>58767</v>
      </c>
      <c r="C44">
        <v>9653</v>
      </c>
      <c r="D44">
        <v>25887</v>
      </c>
    </row>
    <row r="45" spans="1:4" x14ac:dyDescent="0.25">
      <c r="A45" t="s">
        <v>59</v>
      </c>
      <c r="B45">
        <v>20833</v>
      </c>
      <c r="C45">
        <v>7956</v>
      </c>
      <c r="D45">
        <v>23492</v>
      </c>
    </row>
    <row r="46" spans="1:4" x14ac:dyDescent="0.25">
      <c r="A46" t="s">
        <v>60</v>
      </c>
      <c r="B46">
        <v>17340</v>
      </c>
      <c r="C46">
        <v>13565</v>
      </c>
      <c r="D46">
        <v>23710</v>
      </c>
    </row>
    <row r="47" spans="1:4" x14ac:dyDescent="0.25">
      <c r="A47" t="s">
        <v>61</v>
      </c>
      <c r="B47">
        <v>11532</v>
      </c>
      <c r="C47">
        <v>5954</v>
      </c>
      <c r="D47">
        <v>7085</v>
      </c>
    </row>
    <row r="48" spans="1:4" x14ac:dyDescent="0.25">
      <c r="A48" t="s">
        <v>62</v>
      </c>
      <c r="B48">
        <v>31050</v>
      </c>
      <c r="C48">
        <v>4796</v>
      </c>
      <c r="D48">
        <v>5832</v>
      </c>
    </row>
    <row r="49" spans="1:4" x14ac:dyDescent="0.25">
      <c r="A49" t="s">
        <v>63</v>
      </c>
      <c r="B49">
        <v>5383</v>
      </c>
      <c r="C49">
        <v>5866</v>
      </c>
      <c r="D49">
        <v>11943</v>
      </c>
    </row>
    <row r="50" spans="1:4" x14ac:dyDescent="0.25">
      <c r="A50" t="s">
        <v>64</v>
      </c>
      <c r="B50">
        <v>31301</v>
      </c>
      <c r="C50">
        <v>3873</v>
      </c>
      <c r="D50">
        <v>1994</v>
      </c>
    </row>
    <row r="51" spans="1:4" x14ac:dyDescent="0.25">
      <c r="A51" t="s">
        <v>65</v>
      </c>
      <c r="B51">
        <v>33807</v>
      </c>
      <c r="C51">
        <v>6391</v>
      </c>
      <c r="D51">
        <v>6346</v>
      </c>
    </row>
    <row r="52" spans="1:4" x14ac:dyDescent="0.25">
      <c r="A52" t="s">
        <v>66</v>
      </c>
      <c r="B52">
        <v>17203</v>
      </c>
      <c r="C52">
        <v>4080</v>
      </c>
      <c r="D52">
        <v>2334</v>
      </c>
    </row>
    <row r="53" spans="1:4" x14ac:dyDescent="0.25">
      <c r="A53" t="s">
        <v>67</v>
      </c>
      <c r="B53">
        <v>57217</v>
      </c>
      <c r="C53">
        <v>12068</v>
      </c>
      <c r="D53">
        <v>24134</v>
      </c>
    </row>
    <row r="54" spans="1:4" x14ac:dyDescent="0.25">
      <c r="A54" t="s">
        <v>68</v>
      </c>
      <c r="B54">
        <v>45034</v>
      </c>
      <c r="C54">
        <v>28463</v>
      </c>
      <c r="D54">
        <v>558198</v>
      </c>
    </row>
    <row r="55" spans="1:4" x14ac:dyDescent="0.25">
      <c r="A55" t="s">
        <v>69</v>
      </c>
      <c r="B55">
        <v>34541</v>
      </c>
      <c r="C55">
        <v>10385</v>
      </c>
      <c r="D55">
        <v>16052</v>
      </c>
    </row>
    <row r="56" spans="1:4" x14ac:dyDescent="0.25">
      <c r="A56" t="s">
        <v>138</v>
      </c>
      <c r="B56">
        <v>26875</v>
      </c>
      <c r="C56">
        <v>8293</v>
      </c>
      <c r="D56">
        <v>3207</v>
      </c>
    </row>
    <row r="57" spans="1:4" x14ac:dyDescent="0.25">
      <c r="A57" t="s">
        <v>139</v>
      </c>
      <c r="B57">
        <v>77052</v>
      </c>
      <c r="C57">
        <v>38044</v>
      </c>
      <c r="D57">
        <v>674629</v>
      </c>
    </row>
    <row r="58" spans="1:4" x14ac:dyDescent="0.25">
      <c r="A58" t="s">
        <v>140</v>
      </c>
      <c r="B58">
        <v>298414</v>
      </c>
      <c r="C58">
        <v>84028</v>
      </c>
      <c r="D58">
        <v>107475</v>
      </c>
    </row>
    <row r="59" spans="1:4" x14ac:dyDescent="0.25">
      <c r="A59" t="s">
        <v>141</v>
      </c>
      <c r="B59">
        <v>181205</v>
      </c>
      <c r="C59">
        <v>115165</v>
      </c>
      <c r="D59">
        <v>252634</v>
      </c>
    </row>
    <row r="60" spans="1:4" x14ac:dyDescent="0.25">
      <c r="A60" t="s">
        <v>142</v>
      </c>
      <c r="B60">
        <v>385159</v>
      </c>
      <c r="C60">
        <v>65734</v>
      </c>
      <c r="D60">
        <v>129922</v>
      </c>
    </row>
    <row r="61" spans="1:4" x14ac:dyDescent="0.25">
      <c r="A61" t="s">
        <v>143</v>
      </c>
      <c r="B61">
        <v>252222</v>
      </c>
      <c r="C61">
        <v>97626</v>
      </c>
      <c r="D61">
        <v>105762</v>
      </c>
    </row>
    <row r="62" spans="1:4" x14ac:dyDescent="0.25">
      <c r="A62" t="s">
        <v>144</v>
      </c>
      <c r="B62">
        <v>479664</v>
      </c>
      <c r="C62">
        <v>86740</v>
      </c>
      <c r="D62">
        <v>153924</v>
      </c>
    </row>
    <row r="63" spans="1:4" x14ac:dyDescent="0.25">
      <c r="A63" t="s">
        <v>145</v>
      </c>
      <c r="B63">
        <v>380367</v>
      </c>
      <c r="C63">
        <v>80227</v>
      </c>
      <c r="D63">
        <v>111838</v>
      </c>
    </row>
    <row r="64" spans="1:4" x14ac:dyDescent="0.25">
      <c r="A64" t="s">
        <v>146</v>
      </c>
      <c r="B64">
        <v>305152</v>
      </c>
      <c r="C64">
        <v>47274</v>
      </c>
      <c r="D64">
        <v>70681</v>
      </c>
    </row>
    <row r="65" spans="1:4" x14ac:dyDescent="0.25">
      <c r="A65" t="s">
        <v>147</v>
      </c>
      <c r="B65">
        <v>500339</v>
      </c>
      <c r="C65">
        <v>129628</v>
      </c>
      <c r="D65">
        <v>272931</v>
      </c>
    </row>
    <row r="66" spans="1:4" x14ac:dyDescent="0.25">
      <c r="A66" t="s">
        <v>148</v>
      </c>
      <c r="B66">
        <v>144955</v>
      </c>
      <c r="C66">
        <v>46107</v>
      </c>
      <c r="D66">
        <v>57224</v>
      </c>
    </row>
    <row r="67" spans="1:4" x14ac:dyDescent="0.25">
      <c r="A67" t="s">
        <v>70</v>
      </c>
      <c r="B67">
        <v>9013</v>
      </c>
      <c r="C67">
        <v>1750</v>
      </c>
      <c r="D67">
        <v>1051</v>
      </c>
    </row>
    <row r="68" spans="1:4" x14ac:dyDescent="0.25">
      <c r="A68" t="s">
        <v>71</v>
      </c>
      <c r="B68">
        <v>21854</v>
      </c>
      <c r="C68">
        <v>4314</v>
      </c>
      <c r="D68">
        <v>855</v>
      </c>
    </row>
    <row r="69" spans="1:4" x14ac:dyDescent="0.25">
      <c r="A69" t="s">
        <v>72</v>
      </c>
      <c r="B69">
        <v>15515</v>
      </c>
      <c r="C69">
        <v>1410</v>
      </c>
      <c r="D69">
        <v>1944</v>
      </c>
    </row>
    <row r="70" spans="1:4" x14ac:dyDescent="0.25">
      <c r="A70" t="s">
        <v>73</v>
      </c>
      <c r="B70">
        <v>28292</v>
      </c>
      <c r="C70">
        <v>5085</v>
      </c>
      <c r="D70">
        <v>5672</v>
      </c>
    </row>
    <row r="71" spans="1:4" x14ac:dyDescent="0.25">
      <c r="A71" t="s">
        <v>74</v>
      </c>
      <c r="B71">
        <v>18459</v>
      </c>
      <c r="C71">
        <v>12482</v>
      </c>
      <c r="D71">
        <v>24185</v>
      </c>
    </row>
    <row r="72" spans="1:4" x14ac:dyDescent="0.25">
      <c r="A72" t="s">
        <v>75</v>
      </c>
      <c r="B72">
        <v>1476</v>
      </c>
      <c r="C72">
        <v>150</v>
      </c>
      <c r="D72">
        <v>42</v>
      </c>
    </row>
    <row r="73" spans="1:4" x14ac:dyDescent="0.25">
      <c r="A73" t="s">
        <v>76</v>
      </c>
      <c r="B73">
        <v>30941</v>
      </c>
      <c r="C73">
        <v>4406</v>
      </c>
      <c r="D73">
        <v>5933</v>
      </c>
    </row>
    <row r="74" spans="1:4" x14ac:dyDescent="0.25">
      <c r="A74" t="s">
        <v>77</v>
      </c>
      <c r="B74">
        <v>28322</v>
      </c>
      <c r="C74">
        <v>6512</v>
      </c>
      <c r="D74">
        <v>4567</v>
      </c>
    </row>
    <row r="75" spans="1:4" x14ac:dyDescent="0.25">
      <c r="A75" t="s">
        <v>78</v>
      </c>
      <c r="B75">
        <v>15415</v>
      </c>
      <c r="C75">
        <v>2064</v>
      </c>
      <c r="D75">
        <v>2137</v>
      </c>
    </row>
    <row r="76" spans="1:4" x14ac:dyDescent="0.25">
      <c r="A76" t="s">
        <v>79</v>
      </c>
      <c r="B76">
        <v>26239</v>
      </c>
      <c r="C76">
        <v>4141</v>
      </c>
      <c r="D76">
        <v>5010</v>
      </c>
    </row>
    <row r="77" spans="1:4" x14ac:dyDescent="0.25">
      <c r="A77" t="s">
        <v>80</v>
      </c>
      <c r="B77">
        <v>23323</v>
      </c>
      <c r="C77">
        <v>3289</v>
      </c>
      <c r="D77">
        <v>2035</v>
      </c>
    </row>
    <row r="78" spans="1:4" x14ac:dyDescent="0.25">
      <c r="A78" t="s">
        <v>82</v>
      </c>
      <c r="B78">
        <v>20184</v>
      </c>
      <c r="C78">
        <v>5179</v>
      </c>
      <c r="D78">
        <v>6284</v>
      </c>
    </row>
    <row r="79" spans="1:4" x14ac:dyDescent="0.25">
      <c r="A79" t="s">
        <v>83</v>
      </c>
      <c r="B79">
        <v>51800</v>
      </c>
      <c r="C79">
        <v>13045</v>
      </c>
      <c r="D79">
        <v>17995</v>
      </c>
    </row>
    <row r="80" spans="1:4" x14ac:dyDescent="0.25">
      <c r="A80" t="s">
        <v>84</v>
      </c>
      <c r="B80">
        <v>16221</v>
      </c>
      <c r="C80">
        <v>2949</v>
      </c>
      <c r="D80">
        <v>3693</v>
      </c>
    </row>
    <row r="81" spans="1:4" x14ac:dyDescent="0.25">
      <c r="A81" t="s">
        <v>85</v>
      </c>
      <c r="B81">
        <v>84356</v>
      </c>
      <c r="C81">
        <v>42573</v>
      </c>
      <c r="D81">
        <v>72538</v>
      </c>
    </row>
    <row r="82" spans="1:4" x14ac:dyDescent="0.25">
      <c r="A82" t="s">
        <v>86</v>
      </c>
      <c r="B82">
        <v>22107</v>
      </c>
      <c r="C82">
        <v>4025</v>
      </c>
      <c r="D82">
        <v>3096</v>
      </c>
    </row>
    <row r="83" spans="1:4" x14ac:dyDescent="0.25">
      <c r="A83" t="s">
        <v>87</v>
      </c>
      <c r="B83">
        <v>57750</v>
      </c>
      <c r="C83">
        <v>11141</v>
      </c>
      <c r="D83">
        <v>29656</v>
      </c>
    </row>
    <row r="84" spans="1:4" x14ac:dyDescent="0.25">
      <c r="A84" t="s">
        <v>88</v>
      </c>
      <c r="B84">
        <v>25364</v>
      </c>
      <c r="C84">
        <v>2866</v>
      </c>
      <c r="D84">
        <v>2074</v>
      </c>
    </row>
    <row r="85" spans="1:4" x14ac:dyDescent="0.25">
      <c r="A85" t="s">
        <v>128</v>
      </c>
      <c r="B85">
        <v>537354</v>
      </c>
      <c r="C85">
        <v>259128</v>
      </c>
      <c r="D85">
        <v>1036232</v>
      </c>
    </row>
    <row r="86" spans="1:4" x14ac:dyDescent="0.25">
      <c r="A86" t="s">
        <v>132</v>
      </c>
      <c r="B86">
        <v>805491</v>
      </c>
      <c r="C86">
        <v>176902</v>
      </c>
      <c r="D86">
        <v>343612</v>
      </c>
    </row>
    <row r="87" spans="1:4" x14ac:dyDescent="0.25">
      <c r="A87" t="s">
        <v>130</v>
      </c>
      <c r="B87">
        <v>385159</v>
      </c>
      <c r="C87">
        <v>65734</v>
      </c>
      <c r="D87">
        <v>129922</v>
      </c>
    </row>
    <row r="88" spans="1:4" x14ac:dyDescent="0.25">
      <c r="A88" t="s">
        <v>129</v>
      </c>
      <c r="B88">
        <v>525322</v>
      </c>
      <c r="C88">
        <v>126334</v>
      </c>
      <c r="D88">
        <v>169062</v>
      </c>
    </row>
    <row r="89" spans="1:4" x14ac:dyDescent="0.25">
      <c r="A89" t="s">
        <v>131</v>
      </c>
      <c r="B89">
        <v>778078</v>
      </c>
      <c r="C89">
        <v>170768</v>
      </c>
      <c r="D89">
        <v>261399</v>
      </c>
    </row>
    <row r="90" spans="1:4" x14ac:dyDescent="0.25">
      <c r="A90" t="s">
        <v>89</v>
      </c>
      <c r="B90">
        <v>43865</v>
      </c>
      <c r="C90">
        <v>6283</v>
      </c>
      <c r="D90">
        <v>4793</v>
      </c>
    </row>
    <row r="91" spans="1:4" x14ac:dyDescent="0.25">
      <c r="A91" t="s">
        <v>90</v>
      </c>
      <c r="B91">
        <v>20870</v>
      </c>
      <c r="C91">
        <v>4471</v>
      </c>
      <c r="D91">
        <v>10065</v>
      </c>
    </row>
    <row r="92" spans="1:4" x14ac:dyDescent="0.25">
      <c r="A92" t="s">
        <v>91</v>
      </c>
      <c r="B92">
        <v>46103</v>
      </c>
      <c r="C92">
        <v>14792</v>
      </c>
      <c r="D92">
        <v>25081</v>
      </c>
    </row>
    <row r="93" spans="1:4" x14ac:dyDescent="0.25">
      <c r="A93" t="s">
        <v>92</v>
      </c>
      <c r="B93">
        <v>30550</v>
      </c>
      <c r="C93">
        <v>9245</v>
      </c>
      <c r="D93">
        <v>15761</v>
      </c>
    </row>
    <row r="94" spans="1:4" x14ac:dyDescent="0.25">
      <c r="A94" t="s">
        <v>93</v>
      </c>
      <c r="B94">
        <v>12264</v>
      </c>
      <c r="C94">
        <v>9257</v>
      </c>
      <c r="D94">
        <v>20825</v>
      </c>
    </row>
    <row r="95" spans="1:4" x14ac:dyDescent="0.25">
      <c r="A95" t="s">
        <v>94</v>
      </c>
      <c r="B95">
        <v>3047</v>
      </c>
      <c r="C95">
        <v>378</v>
      </c>
      <c r="D95">
        <v>192</v>
      </c>
    </row>
    <row r="96" spans="1:4" x14ac:dyDescent="0.25">
      <c r="A96" t="s">
        <v>95</v>
      </c>
      <c r="B96">
        <v>64939</v>
      </c>
      <c r="C96">
        <v>14377</v>
      </c>
      <c r="D96">
        <v>18485</v>
      </c>
    </row>
    <row r="97" spans="1:4" x14ac:dyDescent="0.25">
      <c r="A97" t="s">
        <v>96</v>
      </c>
      <c r="B97">
        <v>45171</v>
      </c>
      <c r="C97">
        <v>10797</v>
      </c>
      <c r="D97">
        <v>8673</v>
      </c>
    </row>
    <row r="98" spans="1:4" x14ac:dyDescent="0.25">
      <c r="A98" t="s">
        <v>97</v>
      </c>
      <c r="B98">
        <v>33033</v>
      </c>
      <c r="C98">
        <v>3675</v>
      </c>
      <c r="D98">
        <v>7659</v>
      </c>
    </row>
    <row r="99" spans="1:4" x14ac:dyDescent="0.25">
      <c r="A99" t="s">
        <v>98</v>
      </c>
      <c r="B99">
        <v>41305</v>
      </c>
      <c r="C99">
        <v>11777</v>
      </c>
      <c r="D99">
        <v>24595</v>
      </c>
    </row>
    <row r="100" spans="1:4" x14ac:dyDescent="0.25">
      <c r="A100" t="s">
        <v>99</v>
      </c>
      <c r="B100">
        <v>13967</v>
      </c>
      <c r="C100">
        <v>4739</v>
      </c>
      <c r="D100">
        <v>4620</v>
      </c>
    </row>
    <row r="101" spans="1:4" x14ac:dyDescent="0.25">
      <c r="A101" t="s">
        <v>100</v>
      </c>
      <c r="B101">
        <v>21610</v>
      </c>
      <c r="C101">
        <v>4548</v>
      </c>
      <c r="D101">
        <v>3698</v>
      </c>
    </row>
    <row r="102" spans="1:4" x14ac:dyDescent="0.25">
      <c r="A102" t="s">
        <v>101</v>
      </c>
      <c r="B102">
        <v>17366</v>
      </c>
      <c r="C102">
        <v>3612</v>
      </c>
      <c r="D102">
        <v>1351</v>
      </c>
    </row>
    <row r="103" spans="1:4" x14ac:dyDescent="0.25">
      <c r="A103" t="s">
        <v>102</v>
      </c>
      <c r="B103">
        <v>14879</v>
      </c>
      <c r="C103">
        <v>1797</v>
      </c>
      <c r="D103">
        <v>3520</v>
      </c>
    </row>
    <row r="104" spans="1:4" x14ac:dyDescent="0.25">
      <c r="A104" t="s">
        <v>103</v>
      </c>
      <c r="B104">
        <v>38766</v>
      </c>
      <c r="C104">
        <v>7867</v>
      </c>
      <c r="D104">
        <v>11066</v>
      </c>
    </row>
    <row r="105" spans="1:4" x14ac:dyDescent="0.25">
      <c r="A105" t="s">
        <v>104</v>
      </c>
      <c r="B105">
        <v>32616</v>
      </c>
      <c r="C105">
        <v>5412</v>
      </c>
      <c r="D105">
        <v>3657</v>
      </c>
    </row>
    <row r="106" spans="1:4" x14ac:dyDescent="0.25">
      <c r="A106" t="s">
        <v>105</v>
      </c>
      <c r="B106">
        <v>47616</v>
      </c>
      <c r="C106">
        <v>9956</v>
      </c>
      <c r="D106">
        <v>15111</v>
      </c>
    </row>
    <row r="107" spans="1:4" x14ac:dyDescent="0.25">
      <c r="A107" t="s">
        <v>106</v>
      </c>
      <c r="B107">
        <v>34053</v>
      </c>
      <c r="C107">
        <v>3805</v>
      </c>
      <c r="D107">
        <v>4870</v>
      </c>
    </row>
    <row r="108" spans="1:4" x14ac:dyDescent="0.25">
      <c r="A108" t="s">
        <v>108</v>
      </c>
      <c r="B108">
        <v>19993</v>
      </c>
      <c r="C108">
        <v>4548</v>
      </c>
      <c r="D108">
        <v>17841</v>
      </c>
    </row>
    <row r="109" spans="1:4" x14ac:dyDescent="0.25">
      <c r="A109" t="s">
        <v>107</v>
      </c>
      <c r="B109">
        <v>28791</v>
      </c>
      <c r="C109">
        <v>3310</v>
      </c>
      <c r="D109">
        <v>3971</v>
      </c>
    </row>
    <row r="110" spans="1:4" x14ac:dyDescent="0.25">
      <c r="A110" t="s">
        <v>109</v>
      </c>
      <c r="B110">
        <v>5965</v>
      </c>
      <c r="C110">
        <v>4468</v>
      </c>
      <c r="D110">
        <v>6145</v>
      </c>
    </row>
    <row r="111" spans="1:4" x14ac:dyDescent="0.25">
      <c r="A111" t="s">
        <v>110</v>
      </c>
      <c r="B111">
        <v>38664</v>
      </c>
      <c r="C111">
        <v>4943</v>
      </c>
      <c r="D111">
        <v>4962</v>
      </c>
    </row>
    <row r="112" spans="1:4" x14ac:dyDescent="0.25">
      <c r="A112" t="s">
        <v>111</v>
      </c>
      <c r="B112">
        <v>33406</v>
      </c>
      <c r="C112">
        <v>5657</v>
      </c>
      <c r="D112">
        <v>3440</v>
      </c>
    </row>
    <row r="113" spans="1:4" x14ac:dyDescent="0.25">
      <c r="A113" t="s">
        <v>112</v>
      </c>
      <c r="B113">
        <v>75485</v>
      </c>
      <c r="C113">
        <v>13225</v>
      </c>
      <c r="D113">
        <v>30177</v>
      </c>
    </row>
    <row r="114" spans="1:4" x14ac:dyDescent="0.25">
      <c r="A114" t="s">
        <v>113</v>
      </c>
      <c r="B114">
        <v>28599</v>
      </c>
      <c r="C114">
        <v>3186</v>
      </c>
      <c r="D114">
        <v>3902</v>
      </c>
    </row>
    <row r="115" spans="1:4" x14ac:dyDescent="0.25">
      <c r="A115" t="s">
        <v>114</v>
      </c>
      <c r="B115">
        <v>68287</v>
      </c>
      <c r="C115">
        <v>11132</v>
      </c>
      <c r="D115">
        <v>16917</v>
      </c>
    </row>
    <row r="116" spans="1:4" x14ac:dyDescent="0.25">
      <c r="A116" t="s">
        <v>115</v>
      </c>
      <c r="B116">
        <v>30871</v>
      </c>
      <c r="C116">
        <v>4928</v>
      </c>
      <c r="D116">
        <v>7607</v>
      </c>
    </row>
    <row r="117" spans="1:4" x14ac:dyDescent="0.25">
      <c r="A117" t="s">
        <v>116</v>
      </c>
      <c r="B117">
        <v>4887</v>
      </c>
      <c r="C117">
        <v>659</v>
      </c>
      <c r="D117">
        <v>320</v>
      </c>
    </row>
  </sheetData>
  <hyperlinks>
    <hyperlink ref="F2" r:id="rId1" xr:uid="{2480F979-98AA-4519-B51D-293937FDD47F}"/>
  </hyperlinks>
  <pageMargins left="0.7" right="0.7" top="0.75" bottom="0.75" header="0.3" footer="0.3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E4D7-718D-43D8-86EE-4DF1A7DDFA16}">
  <sheetPr codeName="Sheet7">
    <tabColor rgb="FFFF0000"/>
  </sheetPr>
  <dimension ref="A1:D117"/>
  <sheetViews>
    <sheetView workbookViewId="0">
      <selection sqref="A1:B108"/>
    </sheetView>
  </sheetViews>
  <sheetFormatPr defaultRowHeight="15" x14ac:dyDescent="0.25"/>
  <cols>
    <col min="1" max="1" width="28.28515625" bestFit="1" customWidth="1"/>
    <col min="2" max="2" width="11.42578125" bestFit="1" customWidth="1"/>
    <col min="3" max="3" width="18" bestFit="1" customWidth="1"/>
    <col min="4" max="4" width="31.5703125" bestFit="1" customWidth="1"/>
    <col min="5" max="5" width="14.42578125" bestFit="1" customWidth="1"/>
  </cols>
  <sheetData>
    <row r="1" spans="1:4" x14ac:dyDescent="0.25">
      <c r="A1" t="s">
        <v>120</v>
      </c>
      <c r="B1" t="s">
        <v>149</v>
      </c>
      <c r="D1" s="4" t="s">
        <v>150</v>
      </c>
    </row>
    <row r="2" spans="1:4" x14ac:dyDescent="0.25">
      <c r="A2" t="s">
        <v>3</v>
      </c>
      <c r="B2" t="s">
        <v>151</v>
      </c>
      <c r="D2" s="5" t="s">
        <v>152</v>
      </c>
    </row>
    <row r="3" spans="1:4" x14ac:dyDescent="0.25">
      <c r="A3" t="s">
        <v>128</v>
      </c>
      <c r="B3" t="s">
        <v>153</v>
      </c>
      <c r="D3" t="s">
        <v>154</v>
      </c>
    </row>
    <row r="4" spans="1:4" x14ac:dyDescent="0.25">
      <c r="A4" t="s">
        <v>139</v>
      </c>
      <c r="B4" t="s">
        <v>155</v>
      </c>
      <c r="D4" t="s">
        <v>125</v>
      </c>
    </row>
    <row r="5" spans="1:4" x14ac:dyDescent="0.25">
      <c r="A5" t="s">
        <v>68</v>
      </c>
      <c r="B5" t="s">
        <v>156</v>
      </c>
    </row>
    <row r="6" spans="1:4" x14ac:dyDescent="0.25">
      <c r="A6" t="s">
        <v>37</v>
      </c>
      <c r="B6" t="s">
        <v>157</v>
      </c>
      <c r="D6" t="s">
        <v>158</v>
      </c>
    </row>
    <row r="7" spans="1:4" x14ac:dyDescent="0.25">
      <c r="A7" t="s">
        <v>28</v>
      </c>
      <c r="B7" t="s">
        <v>159</v>
      </c>
    </row>
    <row r="8" spans="1:4" x14ac:dyDescent="0.25">
      <c r="A8" t="s">
        <v>108</v>
      </c>
      <c r="B8" t="s">
        <v>160</v>
      </c>
    </row>
    <row r="9" spans="1:4" x14ac:dyDescent="0.25">
      <c r="A9" t="s">
        <v>141</v>
      </c>
      <c r="B9" t="s">
        <v>161</v>
      </c>
    </row>
    <row r="10" spans="1:4" x14ac:dyDescent="0.25">
      <c r="A10" t="s">
        <v>20</v>
      </c>
      <c r="B10" t="s">
        <v>162</v>
      </c>
    </row>
    <row r="11" spans="1:4" x14ac:dyDescent="0.25">
      <c r="A11" t="s">
        <v>23</v>
      </c>
      <c r="B11" t="s">
        <v>163</v>
      </c>
    </row>
    <row r="12" spans="1:4" x14ac:dyDescent="0.25">
      <c r="A12" t="s">
        <v>26</v>
      </c>
      <c r="B12" t="s">
        <v>164</v>
      </c>
    </row>
    <row r="13" spans="1:4" x14ac:dyDescent="0.25">
      <c r="A13" t="s">
        <v>42</v>
      </c>
      <c r="B13" t="s">
        <v>165</v>
      </c>
    </row>
    <row r="14" spans="1:4" x14ac:dyDescent="0.25">
      <c r="A14" t="s">
        <v>43</v>
      </c>
      <c r="B14" t="s">
        <v>166</v>
      </c>
    </row>
    <row r="15" spans="1:4" x14ac:dyDescent="0.25">
      <c r="A15" t="s">
        <v>44</v>
      </c>
      <c r="B15" t="s">
        <v>167</v>
      </c>
    </row>
    <row r="16" spans="1:4" x14ac:dyDescent="0.25">
      <c r="A16" t="s">
        <v>52</v>
      </c>
      <c r="B16" t="s">
        <v>168</v>
      </c>
    </row>
    <row r="17" spans="1:2" x14ac:dyDescent="0.25">
      <c r="A17" t="s">
        <v>59</v>
      </c>
      <c r="B17" t="s">
        <v>169</v>
      </c>
    </row>
    <row r="18" spans="1:2" x14ac:dyDescent="0.25">
      <c r="A18" t="s">
        <v>60</v>
      </c>
      <c r="B18" t="s">
        <v>170</v>
      </c>
    </row>
    <row r="19" spans="1:2" x14ac:dyDescent="0.25">
      <c r="A19" t="s">
        <v>63</v>
      </c>
      <c r="B19" t="s">
        <v>171</v>
      </c>
    </row>
    <row r="20" spans="1:2" x14ac:dyDescent="0.25">
      <c r="A20" t="s">
        <v>74</v>
      </c>
      <c r="B20" t="s">
        <v>172</v>
      </c>
    </row>
    <row r="21" spans="1:2" x14ac:dyDescent="0.25">
      <c r="A21" t="s">
        <v>93</v>
      </c>
      <c r="B21" t="s">
        <v>173</v>
      </c>
    </row>
    <row r="22" spans="1:2" x14ac:dyDescent="0.25">
      <c r="A22" t="s">
        <v>109</v>
      </c>
      <c r="B22" t="s">
        <v>174</v>
      </c>
    </row>
    <row r="23" spans="1:2" x14ac:dyDescent="0.25">
      <c r="A23" t="s">
        <v>143</v>
      </c>
      <c r="B23" t="s">
        <v>175</v>
      </c>
    </row>
    <row r="24" spans="1:2" x14ac:dyDescent="0.25">
      <c r="A24" t="s">
        <v>21</v>
      </c>
      <c r="B24" t="s">
        <v>176</v>
      </c>
    </row>
    <row r="25" spans="1:2" x14ac:dyDescent="0.25">
      <c r="A25" t="s">
        <v>29</v>
      </c>
      <c r="B25" t="s">
        <v>177</v>
      </c>
    </row>
    <row r="26" spans="1:2" x14ac:dyDescent="0.25">
      <c r="A26" t="s">
        <v>35</v>
      </c>
      <c r="B26" t="s">
        <v>178</v>
      </c>
    </row>
    <row r="27" spans="1:2" x14ac:dyDescent="0.25">
      <c r="A27" t="s">
        <v>39</v>
      </c>
      <c r="B27" t="s">
        <v>179</v>
      </c>
    </row>
    <row r="28" spans="1:2" x14ac:dyDescent="0.25">
      <c r="A28" t="s">
        <v>40</v>
      </c>
      <c r="B28" t="s">
        <v>180</v>
      </c>
    </row>
    <row r="29" spans="1:2" x14ac:dyDescent="0.25">
      <c r="A29" t="s">
        <v>46</v>
      </c>
      <c r="B29" t="s">
        <v>181</v>
      </c>
    </row>
    <row r="30" spans="1:2" x14ac:dyDescent="0.25">
      <c r="A30" t="s">
        <v>48</v>
      </c>
      <c r="B30" t="s">
        <v>182</v>
      </c>
    </row>
    <row r="31" spans="1:2" x14ac:dyDescent="0.25">
      <c r="A31" t="s">
        <v>51</v>
      </c>
      <c r="B31" t="s">
        <v>183</v>
      </c>
    </row>
    <row r="32" spans="1:2" x14ac:dyDescent="0.25">
      <c r="A32" t="s">
        <v>54</v>
      </c>
      <c r="B32" t="s">
        <v>184</v>
      </c>
    </row>
    <row r="33" spans="1:2" x14ac:dyDescent="0.25">
      <c r="A33" t="s">
        <v>61</v>
      </c>
      <c r="B33" t="s">
        <v>185</v>
      </c>
    </row>
    <row r="34" spans="1:2" x14ac:dyDescent="0.25">
      <c r="A34" t="s">
        <v>92</v>
      </c>
      <c r="B34" t="s">
        <v>186</v>
      </c>
    </row>
    <row r="35" spans="1:2" x14ac:dyDescent="0.25">
      <c r="A35" t="s">
        <v>138</v>
      </c>
      <c r="B35" t="s">
        <v>187</v>
      </c>
    </row>
    <row r="36" spans="1:2" x14ac:dyDescent="0.25">
      <c r="A36" t="s">
        <v>25</v>
      </c>
      <c r="B36" t="s">
        <v>187</v>
      </c>
    </row>
    <row r="37" spans="1:2" x14ac:dyDescent="0.25">
      <c r="A37" t="s">
        <v>123</v>
      </c>
      <c r="B37" t="s">
        <v>188</v>
      </c>
    </row>
    <row r="38" spans="1:2" x14ac:dyDescent="0.25">
      <c r="A38" t="s">
        <v>129</v>
      </c>
      <c r="B38" t="s">
        <v>189</v>
      </c>
    </row>
    <row r="39" spans="1:2" x14ac:dyDescent="0.25">
      <c r="A39" t="s">
        <v>148</v>
      </c>
      <c r="B39" t="s">
        <v>190</v>
      </c>
    </row>
    <row r="40" spans="1:2" x14ac:dyDescent="0.25">
      <c r="A40" t="s">
        <v>45</v>
      </c>
      <c r="B40" t="s">
        <v>191</v>
      </c>
    </row>
    <row r="41" spans="1:2" x14ac:dyDescent="0.25">
      <c r="A41" t="s">
        <v>69</v>
      </c>
      <c r="B41" t="s">
        <v>192</v>
      </c>
    </row>
    <row r="42" spans="1:2" x14ac:dyDescent="0.25">
      <c r="A42" t="s">
        <v>71</v>
      </c>
      <c r="B42" t="s">
        <v>193</v>
      </c>
    </row>
    <row r="43" spans="1:2" x14ac:dyDescent="0.25">
      <c r="A43" t="s">
        <v>91</v>
      </c>
      <c r="B43" t="s">
        <v>194</v>
      </c>
    </row>
    <row r="44" spans="1:2" x14ac:dyDescent="0.25">
      <c r="A44" t="s">
        <v>99</v>
      </c>
      <c r="B44" t="s">
        <v>195</v>
      </c>
    </row>
    <row r="45" spans="1:2" x14ac:dyDescent="0.25">
      <c r="A45" t="s">
        <v>145</v>
      </c>
      <c r="B45" t="s">
        <v>196</v>
      </c>
    </row>
    <row r="46" spans="1:2" x14ac:dyDescent="0.25">
      <c r="A46" t="s">
        <v>33</v>
      </c>
      <c r="B46" t="s">
        <v>197</v>
      </c>
    </row>
    <row r="47" spans="1:2" x14ac:dyDescent="0.25">
      <c r="A47" t="s">
        <v>47</v>
      </c>
      <c r="B47" t="s">
        <v>198</v>
      </c>
    </row>
    <row r="48" spans="1:2" x14ac:dyDescent="0.25">
      <c r="A48" t="s">
        <v>56</v>
      </c>
      <c r="B48" t="s">
        <v>199</v>
      </c>
    </row>
    <row r="49" spans="1:2" x14ac:dyDescent="0.25">
      <c r="A49" t="s">
        <v>65</v>
      </c>
      <c r="B49" t="s">
        <v>200</v>
      </c>
    </row>
    <row r="50" spans="1:2" x14ac:dyDescent="0.25">
      <c r="A50" t="s">
        <v>73</v>
      </c>
      <c r="B50" t="s">
        <v>201</v>
      </c>
    </row>
    <row r="51" spans="1:2" x14ac:dyDescent="0.25">
      <c r="A51" t="s">
        <v>83</v>
      </c>
      <c r="B51" t="s">
        <v>202</v>
      </c>
    </row>
    <row r="52" spans="1:2" x14ac:dyDescent="0.25">
      <c r="A52" t="s">
        <v>86</v>
      </c>
      <c r="B52" t="s">
        <v>203</v>
      </c>
    </row>
    <row r="53" spans="1:2" x14ac:dyDescent="0.25">
      <c r="A53" t="s">
        <v>90</v>
      </c>
      <c r="B53" t="s">
        <v>204</v>
      </c>
    </row>
    <row r="54" spans="1:2" x14ac:dyDescent="0.25">
      <c r="A54" t="s">
        <v>98</v>
      </c>
      <c r="B54" t="s">
        <v>205</v>
      </c>
    </row>
    <row r="55" spans="1:2" x14ac:dyDescent="0.25">
      <c r="A55" t="s">
        <v>100</v>
      </c>
      <c r="B55" t="s">
        <v>206</v>
      </c>
    </row>
    <row r="56" spans="1:2" x14ac:dyDescent="0.25">
      <c r="A56" t="s">
        <v>101</v>
      </c>
      <c r="B56" t="s">
        <v>207</v>
      </c>
    </row>
    <row r="57" spans="1:2" x14ac:dyDescent="0.25">
      <c r="A57" t="s">
        <v>115</v>
      </c>
      <c r="B57" t="s">
        <v>208</v>
      </c>
    </row>
    <row r="58" spans="1:2" x14ac:dyDescent="0.25">
      <c r="A58" t="s">
        <v>131</v>
      </c>
      <c r="B58" t="s">
        <v>209</v>
      </c>
    </row>
    <row r="59" spans="1:2" x14ac:dyDescent="0.25">
      <c r="A59" t="s">
        <v>140</v>
      </c>
      <c r="B59" t="s">
        <v>210</v>
      </c>
    </row>
    <row r="60" spans="1:2" x14ac:dyDescent="0.25">
      <c r="A60" t="s">
        <v>22</v>
      </c>
      <c r="B60" t="s">
        <v>211</v>
      </c>
    </row>
    <row r="61" spans="1:2" x14ac:dyDescent="0.25">
      <c r="A61" t="s">
        <v>41</v>
      </c>
      <c r="B61" t="s">
        <v>212</v>
      </c>
    </row>
    <row r="62" spans="1:2" x14ac:dyDescent="0.25">
      <c r="A62" t="s">
        <v>66</v>
      </c>
      <c r="B62" t="s">
        <v>213</v>
      </c>
    </row>
    <row r="63" spans="1:2" x14ac:dyDescent="0.25">
      <c r="A63" t="s">
        <v>70</v>
      </c>
      <c r="B63" t="s">
        <v>214</v>
      </c>
    </row>
    <row r="64" spans="1:2" x14ac:dyDescent="0.25">
      <c r="A64" t="s">
        <v>77</v>
      </c>
      <c r="B64" t="s">
        <v>215</v>
      </c>
    </row>
    <row r="65" spans="1:2" x14ac:dyDescent="0.25">
      <c r="A65" t="s">
        <v>80</v>
      </c>
      <c r="B65" t="s">
        <v>216</v>
      </c>
    </row>
    <row r="66" spans="1:2" x14ac:dyDescent="0.25">
      <c r="A66" t="s">
        <v>82</v>
      </c>
      <c r="B66" t="s">
        <v>217</v>
      </c>
    </row>
    <row r="67" spans="1:2" x14ac:dyDescent="0.25">
      <c r="A67" t="s">
        <v>85</v>
      </c>
      <c r="B67" t="s">
        <v>218</v>
      </c>
    </row>
    <row r="68" spans="1:2" x14ac:dyDescent="0.25">
      <c r="A68" t="s">
        <v>103</v>
      </c>
      <c r="B68" t="s">
        <v>219</v>
      </c>
    </row>
    <row r="69" spans="1:2" x14ac:dyDescent="0.25">
      <c r="A69" t="s">
        <v>116</v>
      </c>
      <c r="B69" t="s">
        <v>220</v>
      </c>
    </row>
    <row r="70" spans="1:2" x14ac:dyDescent="0.25">
      <c r="A70" t="s">
        <v>144</v>
      </c>
      <c r="B70" t="s">
        <v>221</v>
      </c>
    </row>
    <row r="71" spans="1:2" x14ac:dyDescent="0.25">
      <c r="A71" t="s">
        <v>24</v>
      </c>
      <c r="B71" t="s">
        <v>222</v>
      </c>
    </row>
    <row r="72" spans="1:2" x14ac:dyDescent="0.25">
      <c r="A72" t="s">
        <v>30</v>
      </c>
      <c r="B72" t="s">
        <v>223</v>
      </c>
    </row>
    <row r="73" spans="1:2" x14ac:dyDescent="0.25">
      <c r="A73" t="s">
        <v>31</v>
      </c>
      <c r="B73" t="s">
        <v>224</v>
      </c>
    </row>
    <row r="74" spans="1:2" x14ac:dyDescent="0.25">
      <c r="A74" t="s">
        <v>36</v>
      </c>
      <c r="B74" t="s">
        <v>225</v>
      </c>
    </row>
    <row r="75" spans="1:2" x14ac:dyDescent="0.25">
      <c r="A75" t="s">
        <v>1</v>
      </c>
      <c r="B75" t="s">
        <v>226</v>
      </c>
    </row>
    <row r="76" spans="1:2" x14ac:dyDescent="0.25">
      <c r="A76" t="s">
        <v>67</v>
      </c>
      <c r="B76" t="s">
        <v>227</v>
      </c>
    </row>
    <row r="77" spans="1:2" x14ac:dyDescent="0.25">
      <c r="A77" t="s">
        <v>105</v>
      </c>
      <c r="B77" t="s">
        <v>228</v>
      </c>
    </row>
    <row r="78" spans="1:2" x14ac:dyDescent="0.25">
      <c r="A78" t="s">
        <v>107</v>
      </c>
      <c r="B78" t="s">
        <v>229</v>
      </c>
    </row>
    <row r="79" spans="1:2" x14ac:dyDescent="0.25">
      <c r="A79" t="s">
        <v>110</v>
      </c>
      <c r="B79" t="s">
        <v>230</v>
      </c>
    </row>
    <row r="80" spans="1:2" x14ac:dyDescent="0.25">
      <c r="A80" t="s">
        <v>111</v>
      </c>
      <c r="B80" t="s">
        <v>231</v>
      </c>
    </row>
    <row r="81" spans="1:2" x14ac:dyDescent="0.25">
      <c r="A81" t="s">
        <v>112</v>
      </c>
      <c r="B81" t="s">
        <v>232</v>
      </c>
    </row>
    <row r="82" spans="1:2" x14ac:dyDescent="0.25">
      <c r="A82" t="s">
        <v>117</v>
      </c>
      <c r="B82" t="s">
        <v>233</v>
      </c>
    </row>
    <row r="83" spans="1:2" x14ac:dyDescent="0.25">
      <c r="A83" t="s">
        <v>132</v>
      </c>
      <c r="B83" t="s">
        <v>234</v>
      </c>
    </row>
    <row r="84" spans="1:2" x14ac:dyDescent="0.25">
      <c r="A84" t="s">
        <v>147</v>
      </c>
      <c r="B84" t="s">
        <v>235</v>
      </c>
    </row>
    <row r="85" spans="1:2" x14ac:dyDescent="0.25">
      <c r="A85" t="s">
        <v>32</v>
      </c>
      <c r="B85" t="s">
        <v>236</v>
      </c>
    </row>
    <row r="86" spans="1:2" x14ac:dyDescent="0.25">
      <c r="A86" t="s">
        <v>50</v>
      </c>
      <c r="B86" t="s">
        <v>237</v>
      </c>
    </row>
    <row r="87" spans="1:2" x14ac:dyDescent="0.25">
      <c r="A87" t="s">
        <v>58</v>
      </c>
      <c r="B87" t="s">
        <v>238</v>
      </c>
    </row>
    <row r="88" spans="1:2" x14ac:dyDescent="0.25">
      <c r="A88" t="s">
        <v>79</v>
      </c>
      <c r="B88" t="s">
        <v>239</v>
      </c>
    </row>
    <row r="89" spans="1:2" x14ac:dyDescent="0.25">
      <c r="A89" t="s">
        <v>84</v>
      </c>
      <c r="B89" t="s">
        <v>240</v>
      </c>
    </row>
    <row r="90" spans="1:2" x14ac:dyDescent="0.25">
      <c r="A90" t="s">
        <v>87</v>
      </c>
      <c r="B90" t="s">
        <v>241</v>
      </c>
    </row>
    <row r="91" spans="1:2" x14ac:dyDescent="0.25">
      <c r="A91" t="s">
        <v>94</v>
      </c>
      <c r="B91" t="s">
        <v>242</v>
      </c>
    </row>
    <row r="92" spans="1:2" x14ac:dyDescent="0.25">
      <c r="A92" t="s">
        <v>95</v>
      </c>
      <c r="B92" t="s">
        <v>243</v>
      </c>
    </row>
    <row r="93" spans="1:2" x14ac:dyDescent="0.25">
      <c r="A93" t="s">
        <v>96</v>
      </c>
      <c r="B93" t="s">
        <v>244</v>
      </c>
    </row>
    <row r="94" spans="1:2" x14ac:dyDescent="0.25">
      <c r="A94" t="s">
        <v>104</v>
      </c>
      <c r="B94" t="s">
        <v>245</v>
      </c>
    </row>
    <row r="95" spans="1:2" x14ac:dyDescent="0.25">
      <c r="A95" t="s">
        <v>119</v>
      </c>
      <c r="B95" t="s">
        <v>246</v>
      </c>
    </row>
    <row r="96" spans="1:2" x14ac:dyDescent="0.25">
      <c r="A96" t="s">
        <v>146</v>
      </c>
      <c r="B96" t="s">
        <v>247</v>
      </c>
    </row>
    <row r="97" spans="1:2" x14ac:dyDescent="0.25">
      <c r="A97" t="s">
        <v>53</v>
      </c>
      <c r="B97" t="s">
        <v>248</v>
      </c>
    </row>
    <row r="98" spans="1:2" x14ac:dyDescent="0.25">
      <c r="A98" t="s">
        <v>57</v>
      </c>
      <c r="B98" t="s">
        <v>249</v>
      </c>
    </row>
    <row r="99" spans="1:2" x14ac:dyDescent="0.25">
      <c r="A99" t="s">
        <v>62</v>
      </c>
      <c r="B99" t="s">
        <v>250</v>
      </c>
    </row>
    <row r="100" spans="1:2" x14ac:dyDescent="0.25">
      <c r="A100" t="s">
        <v>72</v>
      </c>
      <c r="B100" t="s">
        <v>251</v>
      </c>
    </row>
    <row r="101" spans="1:2" x14ac:dyDescent="0.25">
      <c r="A101" t="s">
        <v>89</v>
      </c>
      <c r="B101" t="s">
        <v>252</v>
      </c>
    </row>
    <row r="102" spans="1:2" x14ac:dyDescent="0.25">
      <c r="A102" t="s">
        <v>97</v>
      </c>
      <c r="B102" t="s">
        <v>253</v>
      </c>
    </row>
    <row r="103" spans="1:2" x14ac:dyDescent="0.25">
      <c r="A103" t="s">
        <v>102</v>
      </c>
      <c r="B103" t="s">
        <v>254</v>
      </c>
    </row>
    <row r="104" spans="1:2" x14ac:dyDescent="0.25">
      <c r="A104" t="s">
        <v>114</v>
      </c>
      <c r="B104" t="s">
        <v>255</v>
      </c>
    </row>
    <row r="105" spans="1:2" x14ac:dyDescent="0.25">
      <c r="A105" t="s">
        <v>130</v>
      </c>
      <c r="B105" t="s">
        <v>256</v>
      </c>
    </row>
    <row r="106" spans="1:2" x14ac:dyDescent="0.25">
      <c r="A106" t="s">
        <v>142</v>
      </c>
      <c r="B106" t="s">
        <v>256</v>
      </c>
    </row>
    <row r="107" spans="1:2" x14ac:dyDescent="0.25">
      <c r="A107" t="s">
        <v>27</v>
      </c>
      <c r="B107" t="s">
        <v>257</v>
      </c>
    </row>
    <row r="108" spans="1:2" x14ac:dyDescent="0.25">
      <c r="A108" t="s">
        <v>38</v>
      </c>
      <c r="B108" t="s">
        <v>258</v>
      </c>
    </row>
    <row r="109" spans="1:2" x14ac:dyDescent="0.25">
      <c r="A109" t="s">
        <v>55</v>
      </c>
      <c r="B109" t="s">
        <v>259</v>
      </c>
    </row>
    <row r="110" spans="1:2" x14ac:dyDescent="0.25">
      <c r="A110" t="s">
        <v>64</v>
      </c>
      <c r="B110" t="s">
        <v>260</v>
      </c>
    </row>
    <row r="111" spans="1:2" x14ac:dyDescent="0.25">
      <c r="A111" t="s">
        <v>75</v>
      </c>
      <c r="B111" t="s">
        <v>261</v>
      </c>
    </row>
    <row r="112" spans="1:2" x14ac:dyDescent="0.25">
      <c r="A112" t="s">
        <v>76</v>
      </c>
      <c r="B112" t="s">
        <v>262</v>
      </c>
    </row>
    <row r="113" spans="1:2" x14ac:dyDescent="0.25">
      <c r="A113" t="s">
        <v>78</v>
      </c>
      <c r="B113" t="s">
        <v>263</v>
      </c>
    </row>
    <row r="114" spans="1:2" x14ac:dyDescent="0.25">
      <c r="A114" t="s">
        <v>88</v>
      </c>
      <c r="B114" t="s">
        <v>264</v>
      </c>
    </row>
    <row r="115" spans="1:2" x14ac:dyDescent="0.25">
      <c r="A115" t="s">
        <v>106</v>
      </c>
      <c r="B115" t="s">
        <v>265</v>
      </c>
    </row>
    <row r="116" spans="1:2" x14ac:dyDescent="0.25">
      <c r="A116" t="s">
        <v>113</v>
      </c>
      <c r="B116" t="s">
        <v>266</v>
      </c>
    </row>
    <row r="117" spans="1:2" x14ac:dyDescent="0.25">
      <c r="A117" t="s">
        <v>118</v>
      </c>
      <c r="B117" t="s">
        <v>267</v>
      </c>
    </row>
  </sheetData>
  <hyperlinks>
    <hyperlink ref="D2" r:id="rId1" xr:uid="{2C2DED32-2A39-4E4D-A77F-3DC792646CA5}"/>
  </hyperlinks>
  <pageMargins left="0.7" right="0.7" top="0.75" bottom="0.75" header="0.3" footer="0.3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AE8EC-8862-48FD-A089-2E1AED04ECF0}">
  <sheetPr codeName="Sheet8">
    <tabColor rgb="FFFF0000"/>
  </sheetPr>
  <dimension ref="A1:M117"/>
  <sheetViews>
    <sheetView workbookViewId="0">
      <selection sqref="A1:B108"/>
    </sheetView>
  </sheetViews>
  <sheetFormatPr defaultRowHeight="15" x14ac:dyDescent="0.25"/>
  <cols>
    <col min="1" max="1" width="28.28515625" bestFit="1" customWidth="1"/>
    <col min="2" max="2" width="18" bestFit="1" customWidth="1"/>
    <col min="3" max="3" width="31.5703125" bestFit="1" customWidth="1"/>
    <col min="4" max="4" width="14.42578125" bestFit="1" customWidth="1"/>
  </cols>
  <sheetData>
    <row r="1" spans="1:13" x14ac:dyDescent="0.25">
      <c r="A1" t="s">
        <v>120</v>
      </c>
      <c r="B1" t="s">
        <v>9</v>
      </c>
      <c r="C1" t="s">
        <v>10</v>
      </c>
      <c r="D1" t="s">
        <v>12</v>
      </c>
      <c r="F1" s="4" t="s">
        <v>150</v>
      </c>
    </row>
    <row r="2" spans="1:13" x14ac:dyDescent="0.25">
      <c r="A2" t="s">
        <v>117</v>
      </c>
      <c r="B2">
        <v>17354</v>
      </c>
      <c r="C2">
        <v>4574</v>
      </c>
      <c r="D2">
        <v>5948</v>
      </c>
      <c r="F2" s="5" t="s">
        <v>152</v>
      </c>
    </row>
    <row r="3" spans="1:13" x14ac:dyDescent="0.25">
      <c r="A3" t="s">
        <v>118</v>
      </c>
      <c r="B3">
        <v>38317</v>
      </c>
      <c r="C3">
        <v>15916</v>
      </c>
      <c r="D3">
        <v>55717</v>
      </c>
      <c r="F3" t="s">
        <v>419</v>
      </c>
    </row>
    <row r="4" spans="1:13" x14ac:dyDescent="0.25">
      <c r="A4" t="s">
        <v>119</v>
      </c>
      <c r="B4">
        <v>40516</v>
      </c>
      <c r="C4">
        <v>29106</v>
      </c>
      <c r="D4">
        <v>99063</v>
      </c>
      <c r="F4" t="s">
        <v>125</v>
      </c>
    </row>
    <row r="5" spans="1:13" x14ac:dyDescent="0.25">
      <c r="A5" t="s">
        <v>20</v>
      </c>
      <c r="B5">
        <v>1618</v>
      </c>
      <c r="C5">
        <v>5313</v>
      </c>
      <c r="D5">
        <v>4154</v>
      </c>
    </row>
    <row r="6" spans="1:13" x14ac:dyDescent="0.25">
      <c r="A6" t="s">
        <v>21</v>
      </c>
      <c r="B6">
        <v>5542</v>
      </c>
      <c r="C6">
        <v>3009</v>
      </c>
      <c r="D6">
        <v>2084</v>
      </c>
    </row>
    <row r="7" spans="1:13" x14ac:dyDescent="0.25">
      <c r="A7" t="s">
        <v>22</v>
      </c>
      <c r="B7">
        <v>13194</v>
      </c>
      <c r="C7">
        <v>3587</v>
      </c>
      <c r="D7">
        <v>2232</v>
      </c>
      <c r="F7" s="94" t="s">
        <v>268</v>
      </c>
      <c r="G7" s="94"/>
      <c r="H7" s="94"/>
      <c r="I7" s="94"/>
      <c r="J7" s="94"/>
      <c r="K7" s="94"/>
      <c r="L7" s="94"/>
      <c r="M7" s="94"/>
    </row>
    <row r="8" spans="1:13" x14ac:dyDescent="0.25">
      <c r="A8" t="s">
        <v>23</v>
      </c>
      <c r="B8">
        <v>6375</v>
      </c>
      <c r="C8">
        <v>3637</v>
      </c>
      <c r="D8">
        <v>12596</v>
      </c>
      <c r="F8" s="94"/>
      <c r="G8" s="94"/>
      <c r="H8" s="94"/>
      <c r="I8" s="94"/>
      <c r="J8" s="94"/>
      <c r="K8" s="94"/>
      <c r="L8" s="94"/>
      <c r="M8" s="94"/>
    </row>
    <row r="9" spans="1:13" x14ac:dyDescent="0.25">
      <c r="A9" t="s">
        <v>24</v>
      </c>
      <c r="B9">
        <v>7911</v>
      </c>
      <c r="C9">
        <v>2298</v>
      </c>
      <c r="D9">
        <v>2217</v>
      </c>
      <c r="F9" s="94"/>
      <c r="G9" s="94"/>
      <c r="H9" s="94"/>
      <c r="I9" s="94"/>
      <c r="J9" s="94"/>
      <c r="K9" s="94"/>
      <c r="L9" s="94"/>
      <c r="M9" s="94"/>
    </row>
    <row r="10" spans="1:13" x14ac:dyDescent="0.25">
      <c r="A10" t="s">
        <v>25</v>
      </c>
      <c r="B10">
        <v>12174</v>
      </c>
      <c r="C10">
        <v>5281</v>
      </c>
      <c r="D10">
        <v>2171</v>
      </c>
      <c r="F10" s="94"/>
      <c r="G10" s="94"/>
      <c r="H10" s="94"/>
      <c r="I10" s="94"/>
      <c r="J10" s="94"/>
      <c r="K10" s="94"/>
      <c r="L10" s="94"/>
      <c r="M10" s="94"/>
    </row>
    <row r="11" spans="1:13" x14ac:dyDescent="0.25">
      <c r="A11" t="s">
        <v>26</v>
      </c>
      <c r="B11">
        <v>3303</v>
      </c>
      <c r="C11">
        <v>2428</v>
      </c>
      <c r="D11">
        <v>10457</v>
      </c>
      <c r="F11" s="94"/>
      <c r="G11" s="94"/>
      <c r="H11" s="94"/>
      <c r="I11" s="94"/>
      <c r="J11" s="94"/>
      <c r="K11" s="94"/>
      <c r="L11" s="94"/>
      <c r="M11" s="94"/>
    </row>
    <row r="12" spans="1:13" x14ac:dyDescent="0.25">
      <c r="A12" t="s">
        <v>27</v>
      </c>
      <c r="B12">
        <v>11689</v>
      </c>
      <c r="C12">
        <v>2292</v>
      </c>
      <c r="D12">
        <v>2718</v>
      </c>
      <c r="F12" s="94"/>
      <c r="G12" s="94"/>
      <c r="H12" s="94"/>
      <c r="I12" s="94"/>
      <c r="J12" s="94"/>
      <c r="K12" s="94"/>
      <c r="L12" s="94"/>
      <c r="M12" s="94"/>
    </row>
    <row r="13" spans="1:13" x14ac:dyDescent="0.25">
      <c r="A13" t="s">
        <v>123</v>
      </c>
      <c r="B13">
        <v>0</v>
      </c>
      <c r="C13">
        <v>0</v>
      </c>
      <c r="D13">
        <v>0</v>
      </c>
      <c r="F13" s="94"/>
      <c r="G13" s="94"/>
      <c r="H13" s="94"/>
      <c r="I13" s="94"/>
      <c r="J13" s="94"/>
      <c r="K13" s="94"/>
      <c r="L13" s="94"/>
      <c r="M13" s="94"/>
    </row>
    <row r="14" spans="1:13" x14ac:dyDescent="0.25">
      <c r="A14" t="s">
        <v>28</v>
      </c>
      <c r="B14">
        <v>3128</v>
      </c>
      <c r="C14">
        <v>1511</v>
      </c>
      <c r="D14">
        <v>1276</v>
      </c>
      <c r="F14" s="94"/>
      <c r="G14" s="94"/>
      <c r="H14" s="94"/>
      <c r="I14" s="94"/>
      <c r="J14" s="94"/>
      <c r="K14" s="94"/>
      <c r="L14" s="94"/>
      <c r="M14" s="94"/>
    </row>
    <row r="15" spans="1:13" x14ac:dyDescent="0.25">
      <c r="A15" t="s">
        <v>29</v>
      </c>
      <c r="B15">
        <v>9389</v>
      </c>
      <c r="C15">
        <v>6058</v>
      </c>
      <c r="D15">
        <v>2435</v>
      </c>
    </row>
    <row r="16" spans="1:13" x14ac:dyDescent="0.25">
      <c r="A16" t="s">
        <v>30</v>
      </c>
      <c r="B16">
        <v>27737</v>
      </c>
      <c r="C16">
        <v>8183</v>
      </c>
      <c r="D16">
        <v>19856</v>
      </c>
    </row>
    <row r="17" spans="1:4" x14ac:dyDescent="0.25">
      <c r="A17" t="s">
        <v>41</v>
      </c>
      <c r="B17">
        <v>16850</v>
      </c>
      <c r="C17">
        <v>4524</v>
      </c>
      <c r="D17">
        <v>2478</v>
      </c>
    </row>
    <row r="18" spans="1:4" x14ac:dyDescent="0.25">
      <c r="A18" t="s">
        <v>31</v>
      </c>
      <c r="B18">
        <v>950</v>
      </c>
      <c r="C18">
        <v>586</v>
      </c>
      <c r="D18">
        <v>88</v>
      </c>
    </row>
    <row r="19" spans="1:4" x14ac:dyDescent="0.25">
      <c r="A19" t="s">
        <v>32</v>
      </c>
      <c r="B19">
        <v>14596</v>
      </c>
      <c r="C19">
        <v>3530</v>
      </c>
      <c r="D19">
        <v>2572</v>
      </c>
    </row>
    <row r="20" spans="1:4" x14ac:dyDescent="0.25">
      <c r="A20" t="s">
        <v>33</v>
      </c>
      <c r="B20">
        <v>10589</v>
      </c>
      <c r="C20">
        <v>3636</v>
      </c>
      <c r="D20">
        <v>2594</v>
      </c>
    </row>
    <row r="21" spans="1:4" x14ac:dyDescent="0.25">
      <c r="A21" t="s">
        <v>35</v>
      </c>
      <c r="B21">
        <v>6360</v>
      </c>
      <c r="C21">
        <v>6708</v>
      </c>
      <c r="D21">
        <v>5078</v>
      </c>
    </row>
    <row r="22" spans="1:4" x14ac:dyDescent="0.25">
      <c r="A22" t="s">
        <v>36</v>
      </c>
      <c r="B22">
        <v>10741</v>
      </c>
      <c r="C22">
        <v>3860</v>
      </c>
      <c r="D22">
        <v>10810</v>
      </c>
    </row>
    <row r="23" spans="1:4" x14ac:dyDescent="0.25">
      <c r="A23" t="s">
        <v>37</v>
      </c>
      <c r="B23">
        <v>983</v>
      </c>
      <c r="C23">
        <v>628</v>
      </c>
      <c r="D23">
        <v>50937</v>
      </c>
    </row>
    <row r="24" spans="1:4" x14ac:dyDescent="0.25">
      <c r="A24" t="s">
        <v>38</v>
      </c>
      <c r="B24">
        <v>17863</v>
      </c>
      <c r="C24">
        <v>4726</v>
      </c>
      <c r="D24">
        <v>6565</v>
      </c>
    </row>
    <row r="25" spans="1:4" x14ac:dyDescent="0.25">
      <c r="A25" t="s">
        <v>39</v>
      </c>
      <c r="B25">
        <v>10260</v>
      </c>
      <c r="C25">
        <v>4295</v>
      </c>
      <c r="D25">
        <v>4354</v>
      </c>
    </row>
    <row r="26" spans="1:4" x14ac:dyDescent="0.25">
      <c r="A26" t="s">
        <v>40</v>
      </c>
      <c r="B26">
        <v>6286</v>
      </c>
      <c r="C26">
        <v>5782</v>
      </c>
      <c r="D26">
        <v>5642</v>
      </c>
    </row>
    <row r="27" spans="1:4" x14ac:dyDescent="0.25">
      <c r="A27" t="s">
        <v>42</v>
      </c>
      <c r="B27">
        <v>10233</v>
      </c>
      <c r="C27">
        <v>2416</v>
      </c>
      <c r="D27">
        <v>20875</v>
      </c>
    </row>
    <row r="28" spans="1:4" x14ac:dyDescent="0.25">
      <c r="A28" t="s">
        <v>43</v>
      </c>
      <c r="B28">
        <v>6677</v>
      </c>
      <c r="C28">
        <v>6518</v>
      </c>
      <c r="D28">
        <v>17908</v>
      </c>
    </row>
    <row r="29" spans="1:4" x14ac:dyDescent="0.25">
      <c r="A29" t="s">
        <v>44</v>
      </c>
      <c r="B29">
        <v>2656</v>
      </c>
      <c r="C29">
        <v>1637</v>
      </c>
      <c r="D29">
        <v>6775</v>
      </c>
    </row>
    <row r="30" spans="1:4" x14ac:dyDescent="0.25">
      <c r="A30" t="s">
        <v>45</v>
      </c>
      <c r="B30">
        <v>10348</v>
      </c>
      <c r="C30">
        <v>5411</v>
      </c>
      <c r="D30">
        <v>5905</v>
      </c>
    </row>
    <row r="31" spans="1:4" x14ac:dyDescent="0.25">
      <c r="A31" t="s">
        <v>46</v>
      </c>
      <c r="B31">
        <v>10895</v>
      </c>
      <c r="C31">
        <v>3077</v>
      </c>
      <c r="D31">
        <v>1818</v>
      </c>
    </row>
    <row r="32" spans="1:4" x14ac:dyDescent="0.25">
      <c r="A32" t="s">
        <v>47</v>
      </c>
      <c r="B32">
        <v>17883</v>
      </c>
      <c r="C32">
        <v>4584</v>
      </c>
      <c r="D32">
        <v>6840</v>
      </c>
    </row>
    <row r="33" spans="1:4" x14ac:dyDescent="0.25">
      <c r="A33" t="s">
        <v>1</v>
      </c>
      <c r="B33">
        <v>14931</v>
      </c>
      <c r="C33">
        <v>3791</v>
      </c>
      <c r="D33">
        <v>7525</v>
      </c>
    </row>
    <row r="34" spans="1:4" x14ac:dyDescent="0.25">
      <c r="A34" t="s">
        <v>48</v>
      </c>
      <c r="B34">
        <v>8020</v>
      </c>
      <c r="C34">
        <v>2215</v>
      </c>
      <c r="D34">
        <v>2720</v>
      </c>
    </row>
    <row r="35" spans="1:4" x14ac:dyDescent="0.25">
      <c r="A35" t="s">
        <v>50</v>
      </c>
      <c r="B35">
        <v>15518</v>
      </c>
      <c r="C35">
        <v>2863</v>
      </c>
      <c r="D35">
        <v>2159</v>
      </c>
    </row>
    <row r="36" spans="1:4" x14ac:dyDescent="0.25">
      <c r="A36" t="s">
        <v>3</v>
      </c>
      <c r="B36">
        <v>1178735</v>
      </c>
      <c r="C36">
        <v>427563</v>
      </c>
      <c r="D36">
        <v>1118045</v>
      </c>
    </row>
    <row r="37" spans="1:4" x14ac:dyDescent="0.25">
      <c r="A37" t="s">
        <v>51</v>
      </c>
      <c r="B37">
        <v>10054</v>
      </c>
      <c r="C37">
        <v>5338</v>
      </c>
      <c r="D37">
        <v>13714</v>
      </c>
    </row>
    <row r="38" spans="1:4" x14ac:dyDescent="0.25">
      <c r="A38" t="s">
        <v>52</v>
      </c>
      <c r="B38">
        <v>3105</v>
      </c>
      <c r="C38">
        <v>3953</v>
      </c>
      <c r="D38">
        <v>5865</v>
      </c>
    </row>
    <row r="39" spans="1:4" x14ac:dyDescent="0.25">
      <c r="A39" t="s">
        <v>53</v>
      </c>
      <c r="B39">
        <v>22765</v>
      </c>
      <c r="C39">
        <v>5296</v>
      </c>
      <c r="D39">
        <v>12856</v>
      </c>
    </row>
    <row r="40" spans="1:4" x14ac:dyDescent="0.25">
      <c r="A40" t="s">
        <v>54</v>
      </c>
      <c r="B40">
        <v>9796</v>
      </c>
      <c r="C40">
        <v>3840</v>
      </c>
      <c r="D40">
        <v>9783</v>
      </c>
    </row>
    <row r="41" spans="1:4" x14ac:dyDescent="0.25">
      <c r="A41" t="s">
        <v>55</v>
      </c>
      <c r="B41">
        <v>19953</v>
      </c>
      <c r="C41">
        <v>4087</v>
      </c>
      <c r="D41">
        <v>6604</v>
      </c>
    </row>
    <row r="42" spans="1:4" x14ac:dyDescent="0.25">
      <c r="A42" t="s">
        <v>56</v>
      </c>
      <c r="B42">
        <v>17518</v>
      </c>
      <c r="C42">
        <v>5522</v>
      </c>
      <c r="D42">
        <v>9767</v>
      </c>
    </row>
    <row r="43" spans="1:4" x14ac:dyDescent="0.25">
      <c r="A43" t="s">
        <v>57</v>
      </c>
      <c r="B43">
        <v>15059</v>
      </c>
      <c r="C43">
        <v>5184</v>
      </c>
      <c r="D43">
        <v>6975</v>
      </c>
    </row>
    <row r="44" spans="1:4" x14ac:dyDescent="0.25">
      <c r="A44" t="s">
        <v>58</v>
      </c>
      <c r="B44">
        <v>22274</v>
      </c>
      <c r="C44">
        <v>5136</v>
      </c>
      <c r="D44">
        <v>15949</v>
      </c>
    </row>
    <row r="45" spans="1:4" x14ac:dyDescent="0.25">
      <c r="A45" t="s">
        <v>59</v>
      </c>
      <c r="B45">
        <v>6855</v>
      </c>
      <c r="C45">
        <v>3182</v>
      </c>
      <c r="D45">
        <v>13281</v>
      </c>
    </row>
    <row r="46" spans="1:4" x14ac:dyDescent="0.25">
      <c r="A46" t="s">
        <v>60</v>
      </c>
      <c r="B46">
        <v>5910</v>
      </c>
      <c r="C46">
        <v>5795</v>
      </c>
      <c r="D46">
        <v>11676</v>
      </c>
    </row>
    <row r="47" spans="1:4" x14ac:dyDescent="0.25">
      <c r="A47" t="s">
        <v>61</v>
      </c>
      <c r="B47">
        <v>4077</v>
      </c>
      <c r="C47">
        <v>2935</v>
      </c>
      <c r="D47">
        <v>4486</v>
      </c>
    </row>
    <row r="48" spans="1:4" x14ac:dyDescent="0.25">
      <c r="A48" t="s">
        <v>62</v>
      </c>
      <c r="B48">
        <v>12148</v>
      </c>
      <c r="C48">
        <v>2972</v>
      </c>
      <c r="D48">
        <v>3620</v>
      </c>
    </row>
    <row r="49" spans="1:4" x14ac:dyDescent="0.25">
      <c r="A49" t="s">
        <v>63</v>
      </c>
      <c r="B49">
        <v>1811</v>
      </c>
      <c r="C49">
        <v>2209</v>
      </c>
      <c r="D49">
        <v>5654</v>
      </c>
    </row>
    <row r="50" spans="1:4" x14ac:dyDescent="0.25">
      <c r="A50" t="s">
        <v>64</v>
      </c>
      <c r="B50">
        <v>13210</v>
      </c>
      <c r="C50">
        <v>2737</v>
      </c>
      <c r="D50">
        <v>1340</v>
      </c>
    </row>
    <row r="51" spans="1:4" x14ac:dyDescent="0.25">
      <c r="A51" t="s">
        <v>65</v>
      </c>
      <c r="B51">
        <v>14207</v>
      </c>
      <c r="C51">
        <v>4201</v>
      </c>
      <c r="D51">
        <v>3993</v>
      </c>
    </row>
    <row r="52" spans="1:4" x14ac:dyDescent="0.25">
      <c r="A52" t="s">
        <v>66</v>
      </c>
      <c r="B52">
        <v>7043</v>
      </c>
      <c r="C52">
        <v>2518</v>
      </c>
      <c r="D52">
        <v>1590</v>
      </c>
    </row>
    <row r="53" spans="1:4" x14ac:dyDescent="0.25">
      <c r="A53" t="s">
        <v>67</v>
      </c>
      <c r="B53">
        <v>21951</v>
      </c>
      <c r="C53">
        <v>7005</v>
      </c>
      <c r="D53">
        <v>15026</v>
      </c>
    </row>
    <row r="54" spans="1:4" x14ac:dyDescent="0.25">
      <c r="A54" t="s">
        <v>68</v>
      </c>
      <c r="B54">
        <v>14630</v>
      </c>
      <c r="C54">
        <v>9717</v>
      </c>
      <c r="D54">
        <v>289712</v>
      </c>
    </row>
    <row r="55" spans="1:4" x14ac:dyDescent="0.25">
      <c r="A55" t="s">
        <v>69</v>
      </c>
      <c r="B55">
        <v>12611</v>
      </c>
      <c r="C55">
        <v>5519</v>
      </c>
      <c r="D55">
        <v>9074</v>
      </c>
    </row>
    <row r="56" spans="1:4" x14ac:dyDescent="0.25">
      <c r="A56" t="s">
        <v>138</v>
      </c>
      <c r="B56">
        <v>12174</v>
      </c>
      <c r="C56">
        <v>5281</v>
      </c>
      <c r="D56">
        <v>2171</v>
      </c>
    </row>
    <row r="57" spans="1:4" x14ac:dyDescent="0.25">
      <c r="A57" t="s">
        <v>139</v>
      </c>
      <c r="B57">
        <v>25655</v>
      </c>
      <c r="C57">
        <v>13568</v>
      </c>
      <c r="D57">
        <v>352139</v>
      </c>
    </row>
    <row r="58" spans="1:4" x14ac:dyDescent="0.25">
      <c r="A58" t="s">
        <v>140</v>
      </c>
      <c r="B58">
        <v>120059</v>
      </c>
      <c r="C58">
        <v>49496</v>
      </c>
      <c r="D58">
        <v>66508</v>
      </c>
    </row>
    <row r="59" spans="1:4" x14ac:dyDescent="0.25">
      <c r="A59" t="s">
        <v>141</v>
      </c>
      <c r="B59">
        <v>60787</v>
      </c>
      <c r="C59">
        <v>47694</v>
      </c>
      <c r="D59">
        <v>138701</v>
      </c>
    </row>
    <row r="60" spans="1:4" x14ac:dyDescent="0.25">
      <c r="A60" t="s">
        <v>142</v>
      </c>
      <c r="B60">
        <v>157878</v>
      </c>
      <c r="C60">
        <v>40792</v>
      </c>
      <c r="D60">
        <v>85777</v>
      </c>
    </row>
    <row r="61" spans="1:4" x14ac:dyDescent="0.25">
      <c r="A61" t="s">
        <v>143</v>
      </c>
      <c r="B61">
        <v>91334</v>
      </c>
      <c r="C61">
        <v>47505</v>
      </c>
      <c r="D61">
        <v>61770</v>
      </c>
    </row>
    <row r="62" spans="1:4" x14ac:dyDescent="0.25">
      <c r="A62" t="s">
        <v>144</v>
      </c>
      <c r="B62">
        <v>191418</v>
      </c>
      <c r="C62">
        <v>53763</v>
      </c>
      <c r="D62">
        <v>96767</v>
      </c>
    </row>
    <row r="63" spans="1:4" x14ac:dyDescent="0.25">
      <c r="A63" t="s">
        <v>145</v>
      </c>
      <c r="B63">
        <v>156762</v>
      </c>
      <c r="C63">
        <v>49007</v>
      </c>
      <c r="D63">
        <v>69708</v>
      </c>
    </row>
    <row r="64" spans="1:4" x14ac:dyDescent="0.25">
      <c r="A64" t="s">
        <v>146</v>
      </c>
      <c r="B64">
        <v>121902</v>
      </c>
      <c r="C64">
        <v>29447</v>
      </c>
      <c r="D64">
        <v>46693</v>
      </c>
    </row>
    <row r="65" spans="1:4" x14ac:dyDescent="0.25">
      <c r="A65" t="s">
        <v>147</v>
      </c>
      <c r="B65">
        <v>188252</v>
      </c>
      <c r="C65">
        <v>68369</v>
      </c>
      <c r="D65">
        <v>164667</v>
      </c>
    </row>
    <row r="66" spans="1:4" x14ac:dyDescent="0.25">
      <c r="A66" t="s">
        <v>148</v>
      </c>
      <c r="B66">
        <v>52514</v>
      </c>
      <c r="C66">
        <v>22641</v>
      </c>
      <c r="D66">
        <v>33144</v>
      </c>
    </row>
    <row r="67" spans="1:4" x14ac:dyDescent="0.25">
      <c r="A67" t="s">
        <v>70</v>
      </c>
      <c r="B67">
        <v>4376</v>
      </c>
      <c r="C67">
        <v>1226</v>
      </c>
      <c r="D67">
        <v>715</v>
      </c>
    </row>
    <row r="68" spans="1:4" x14ac:dyDescent="0.25">
      <c r="A68" t="s">
        <v>71</v>
      </c>
      <c r="B68">
        <v>8079</v>
      </c>
      <c r="C68">
        <v>2305</v>
      </c>
      <c r="D68">
        <v>456</v>
      </c>
    </row>
    <row r="69" spans="1:4" x14ac:dyDescent="0.25">
      <c r="A69" t="s">
        <v>72</v>
      </c>
      <c r="B69">
        <v>6687</v>
      </c>
      <c r="C69">
        <v>1035</v>
      </c>
      <c r="D69">
        <v>1369</v>
      </c>
    </row>
    <row r="70" spans="1:4" x14ac:dyDescent="0.25">
      <c r="A70" t="s">
        <v>73</v>
      </c>
      <c r="B70">
        <v>13329</v>
      </c>
      <c r="C70">
        <v>3508</v>
      </c>
      <c r="D70">
        <v>3770</v>
      </c>
    </row>
    <row r="71" spans="1:4" x14ac:dyDescent="0.25">
      <c r="A71" t="s">
        <v>74</v>
      </c>
      <c r="B71">
        <v>6211</v>
      </c>
      <c r="C71">
        <v>5033</v>
      </c>
      <c r="D71">
        <v>14732</v>
      </c>
    </row>
    <row r="72" spans="1:4" x14ac:dyDescent="0.25">
      <c r="A72" t="s">
        <v>75</v>
      </c>
      <c r="B72">
        <v>782</v>
      </c>
      <c r="C72">
        <v>120</v>
      </c>
      <c r="D72">
        <v>36</v>
      </c>
    </row>
    <row r="73" spans="1:4" x14ac:dyDescent="0.25">
      <c r="A73" t="s">
        <v>76</v>
      </c>
      <c r="B73">
        <v>12937</v>
      </c>
      <c r="C73">
        <v>2922</v>
      </c>
      <c r="D73">
        <v>4000</v>
      </c>
    </row>
    <row r="74" spans="1:4" x14ac:dyDescent="0.25">
      <c r="A74" t="s">
        <v>77</v>
      </c>
      <c r="B74">
        <v>11459</v>
      </c>
      <c r="C74">
        <v>3883</v>
      </c>
      <c r="D74">
        <v>2948</v>
      </c>
    </row>
    <row r="75" spans="1:4" x14ac:dyDescent="0.25">
      <c r="A75" t="s">
        <v>78</v>
      </c>
      <c r="B75">
        <v>6799</v>
      </c>
      <c r="C75">
        <v>1384</v>
      </c>
      <c r="D75">
        <v>1526</v>
      </c>
    </row>
    <row r="76" spans="1:4" x14ac:dyDescent="0.25">
      <c r="A76" t="s">
        <v>79</v>
      </c>
      <c r="B76">
        <v>11442</v>
      </c>
      <c r="C76">
        <v>2754</v>
      </c>
      <c r="D76">
        <v>3346</v>
      </c>
    </row>
    <row r="77" spans="1:4" x14ac:dyDescent="0.25">
      <c r="A77" t="s">
        <v>80</v>
      </c>
      <c r="B77">
        <v>9619</v>
      </c>
      <c r="C77">
        <v>2175</v>
      </c>
      <c r="D77">
        <v>1233</v>
      </c>
    </row>
    <row r="78" spans="1:4" x14ac:dyDescent="0.25">
      <c r="A78" t="s">
        <v>82</v>
      </c>
      <c r="B78">
        <v>8188</v>
      </c>
      <c r="C78">
        <v>3167</v>
      </c>
      <c r="D78">
        <v>3957</v>
      </c>
    </row>
    <row r="79" spans="1:4" x14ac:dyDescent="0.25">
      <c r="A79" t="s">
        <v>83</v>
      </c>
      <c r="B79">
        <v>20531</v>
      </c>
      <c r="C79">
        <v>7633</v>
      </c>
      <c r="D79">
        <v>11608</v>
      </c>
    </row>
    <row r="80" spans="1:4" x14ac:dyDescent="0.25">
      <c r="A80" t="s">
        <v>84</v>
      </c>
      <c r="B80">
        <v>6227</v>
      </c>
      <c r="C80">
        <v>1741</v>
      </c>
      <c r="D80">
        <v>2401</v>
      </c>
    </row>
    <row r="81" spans="1:4" x14ac:dyDescent="0.25">
      <c r="A81" t="s">
        <v>85</v>
      </c>
      <c r="B81">
        <v>31251</v>
      </c>
      <c r="C81">
        <v>22768</v>
      </c>
      <c r="D81">
        <v>44117</v>
      </c>
    </row>
    <row r="82" spans="1:4" x14ac:dyDescent="0.25">
      <c r="A82" t="s">
        <v>86</v>
      </c>
      <c r="B82">
        <v>9552</v>
      </c>
      <c r="C82">
        <v>2828</v>
      </c>
      <c r="D82">
        <v>2000</v>
      </c>
    </row>
    <row r="83" spans="1:4" x14ac:dyDescent="0.25">
      <c r="A83" t="s">
        <v>87</v>
      </c>
      <c r="B83">
        <v>22783</v>
      </c>
      <c r="C83">
        <v>6362</v>
      </c>
      <c r="D83">
        <v>19416</v>
      </c>
    </row>
    <row r="84" spans="1:4" x14ac:dyDescent="0.25">
      <c r="A84" t="s">
        <v>88</v>
      </c>
      <c r="B84">
        <v>9861</v>
      </c>
      <c r="C84">
        <v>1754</v>
      </c>
      <c r="D84">
        <v>1277</v>
      </c>
    </row>
    <row r="85" spans="1:4" x14ac:dyDescent="0.25">
      <c r="A85" t="s">
        <v>128</v>
      </c>
      <c r="B85">
        <v>189950</v>
      </c>
      <c r="C85">
        <v>114048</v>
      </c>
      <c r="D85">
        <v>554781</v>
      </c>
    </row>
    <row r="86" spans="1:4" x14ac:dyDescent="0.25">
      <c r="A86" t="s">
        <v>132</v>
      </c>
      <c r="B86">
        <v>310154</v>
      </c>
      <c r="C86">
        <v>97816</v>
      </c>
      <c r="D86">
        <v>211360</v>
      </c>
    </row>
    <row r="87" spans="1:4" x14ac:dyDescent="0.25">
      <c r="A87" t="s">
        <v>130</v>
      </c>
      <c r="B87">
        <v>157878</v>
      </c>
      <c r="C87">
        <v>40792</v>
      </c>
      <c r="D87">
        <v>85777</v>
      </c>
    </row>
    <row r="88" spans="1:4" x14ac:dyDescent="0.25">
      <c r="A88" t="s">
        <v>129</v>
      </c>
      <c r="B88">
        <v>209276</v>
      </c>
      <c r="C88">
        <v>71648</v>
      </c>
      <c r="D88">
        <v>102852</v>
      </c>
    </row>
    <row r="89" spans="1:4" x14ac:dyDescent="0.25">
      <c r="A89" t="s">
        <v>131</v>
      </c>
      <c r="B89">
        <v>311477</v>
      </c>
      <c r="C89">
        <v>103259</v>
      </c>
      <c r="D89">
        <v>163275</v>
      </c>
    </row>
    <row r="90" spans="1:4" x14ac:dyDescent="0.25">
      <c r="A90" t="s">
        <v>89</v>
      </c>
      <c r="B90">
        <v>17689</v>
      </c>
      <c r="C90">
        <v>4352</v>
      </c>
      <c r="D90">
        <v>3142</v>
      </c>
    </row>
    <row r="91" spans="1:4" x14ac:dyDescent="0.25">
      <c r="A91" t="s">
        <v>90</v>
      </c>
      <c r="B91">
        <v>7727</v>
      </c>
      <c r="C91">
        <v>2289</v>
      </c>
      <c r="D91">
        <v>5884</v>
      </c>
    </row>
    <row r="92" spans="1:4" x14ac:dyDescent="0.25">
      <c r="A92" t="s">
        <v>91</v>
      </c>
      <c r="B92">
        <v>16460</v>
      </c>
      <c r="C92">
        <v>7268</v>
      </c>
      <c r="D92">
        <v>15039</v>
      </c>
    </row>
    <row r="93" spans="1:4" x14ac:dyDescent="0.25">
      <c r="A93" t="s">
        <v>92</v>
      </c>
      <c r="B93">
        <v>10655</v>
      </c>
      <c r="C93">
        <v>4248</v>
      </c>
      <c r="D93">
        <v>9656</v>
      </c>
    </row>
    <row r="94" spans="1:4" x14ac:dyDescent="0.25">
      <c r="A94" t="s">
        <v>93</v>
      </c>
      <c r="B94">
        <v>3989</v>
      </c>
      <c r="C94">
        <v>3886</v>
      </c>
      <c r="D94">
        <v>11842</v>
      </c>
    </row>
    <row r="95" spans="1:4" x14ac:dyDescent="0.25">
      <c r="A95" t="s">
        <v>94</v>
      </c>
      <c r="B95">
        <v>1488</v>
      </c>
      <c r="C95">
        <v>282</v>
      </c>
      <c r="D95">
        <v>127</v>
      </c>
    </row>
    <row r="96" spans="1:4" x14ac:dyDescent="0.25">
      <c r="A96" t="s">
        <v>95</v>
      </c>
      <c r="B96">
        <v>24274</v>
      </c>
      <c r="C96">
        <v>7744</v>
      </c>
      <c r="D96">
        <v>11941</v>
      </c>
    </row>
    <row r="97" spans="1:4" x14ac:dyDescent="0.25">
      <c r="A97" t="s">
        <v>96</v>
      </c>
      <c r="B97">
        <v>16015</v>
      </c>
      <c r="C97">
        <v>5496</v>
      </c>
      <c r="D97">
        <v>5287</v>
      </c>
    </row>
    <row r="98" spans="1:4" x14ac:dyDescent="0.25">
      <c r="A98" t="s">
        <v>97</v>
      </c>
      <c r="B98">
        <v>14028</v>
      </c>
      <c r="C98">
        <v>2534</v>
      </c>
      <c r="D98">
        <v>5283</v>
      </c>
    </row>
    <row r="99" spans="1:4" x14ac:dyDescent="0.25">
      <c r="A99" t="s">
        <v>98</v>
      </c>
      <c r="B99">
        <v>16412</v>
      </c>
      <c r="C99">
        <v>6715</v>
      </c>
      <c r="D99">
        <v>14980</v>
      </c>
    </row>
    <row r="100" spans="1:4" x14ac:dyDescent="0.25">
      <c r="A100" t="s">
        <v>99</v>
      </c>
      <c r="B100">
        <v>5016</v>
      </c>
      <c r="C100">
        <v>2138</v>
      </c>
      <c r="D100">
        <v>2670</v>
      </c>
    </row>
    <row r="101" spans="1:4" x14ac:dyDescent="0.25">
      <c r="A101" t="s">
        <v>100</v>
      </c>
      <c r="B101">
        <v>8595</v>
      </c>
      <c r="C101">
        <v>2759</v>
      </c>
      <c r="D101">
        <v>2325</v>
      </c>
    </row>
    <row r="102" spans="1:4" x14ac:dyDescent="0.25">
      <c r="A102" t="s">
        <v>101</v>
      </c>
      <c r="B102">
        <v>6975</v>
      </c>
      <c r="C102">
        <v>2209</v>
      </c>
      <c r="D102">
        <v>789</v>
      </c>
    </row>
    <row r="103" spans="1:4" x14ac:dyDescent="0.25">
      <c r="A103" t="s">
        <v>102</v>
      </c>
      <c r="B103">
        <v>6362</v>
      </c>
      <c r="C103">
        <v>1168</v>
      </c>
      <c r="D103">
        <v>2404</v>
      </c>
    </row>
    <row r="104" spans="1:4" x14ac:dyDescent="0.25">
      <c r="A104" t="s">
        <v>103</v>
      </c>
      <c r="B104">
        <v>15564</v>
      </c>
      <c r="C104">
        <v>5143</v>
      </c>
      <c r="D104">
        <v>6993</v>
      </c>
    </row>
    <row r="105" spans="1:4" x14ac:dyDescent="0.25">
      <c r="A105" t="s">
        <v>104</v>
      </c>
      <c r="B105">
        <v>13119</v>
      </c>
      <c r="C105">
        <v>3355</v>
      </c>
      <c r="D105">
        <v>2406</v>
      </c>
    </row>
    <row r="106" spans="1:4" x14ac:dyDescent="0.25">
      <c r="A106" t="s">
        <v>105</v>
      </c>
      <c r="B106">
        <v>19734</v>
      </c>
      <c r="C106">
        <v>6304</v>
      </c>
      <c r="D106">
        <v>9309</v>
      </c>
    </row>
    <row r="107" spans="1:4" x14ac:dyDescent="0.25">
      <c r="A107" t="s">
        <v>106</v>
      </c>
      <c r="B107">
        <v>14369</v>
      </c>
      <c r="C107">
        <v>2659</v>
      </c>
      <c r="D107">
        <v>3321</v>
      </c>
    </row>
    <row r="108" spans="1:4" x14ac:dyDescent="0.25">
      <c r="A108" t="s">
        <v>108</v>
      </c>
      <c r="B108">
        <v>6914</v>
      </c>
      <c r="C108">
        <v>1712</v>
      </c>
      <c r="D108">
        <v>10214</v>
      </c>
    </row>
    <row r="109" spans="1:4" x14ac:dyDescent="0.25">
      <c r="A109" t="s">
        <v>107</v>
      </c>
      <c r="B109">
        <v>12493</v>
      </c>
      <c r="C109">
        <v>2367</v>
      </c>
      <c r="D109">
        <v>2497</v>
      </c>
    </row>
    <row r="110" spans="1:4" x14ac:dyDescent="0.25">
      <c r="A110" t="s">
        <v>109</v>
      </c>
      <c r="B110">
        <v>2044</v>
      </c>
      <c r="C110">
        <v>1687</v>
      </c>
      <c r="D110">
        <v>2886</v>
      </c>
    </row>
    <row r="111" spans="1:4" x14ac:dyDescent="0.25">
      <c r="A111" t="s">
        <v>110</v>
      </c>
      <c r="B111">
        <v>15738</v>
      </c>
      <c r="C111">
        <v>3415</v>
      </c>
      <c r="D111">
        <v>3170</v>
      </c>
    </row>
    <row r="112" spans="1:4" x14ac:dyDescent="0.25">
      <c r="A112" t="s">
        <v>111</v>
      </c>
      <c r="B112">
        <v>13357</v>
      </c>
      <c r="C112">
        <v>3725</v>
      </c>
      <c r="D112">
        <v>2152</v>
      </c>
    </row>
    <row r="113" spans="1:4" x14ac:dyDescent="0.25">
      <c r="A113" t="s">
        <v>112</v>
      </c>
      <c r="B113">
        <v>28521</v>
      </c>
      <c r="C113">
        <v>7655</v>
      </c>
      <c r="D113">
        <v>18169</v>
      </c>
    </row>
    <row r="114" spans="1:4" x14ac:dyDescent="0.25">
      <c r="A114" t="s">
        <v>113</v>
      </c>
      <c r="B114">
        <v>12098</v>
      </c>
      <c r="C114">
        <v>2195</v>
      </c>
      <c r="D114">
        <v>2673</v>
      </c>
    </row>
    <row r="115" spans="1:4" x14ac:dyDescent="0.25">
      <c r="A115" t="s">
        <v>114</v>
      </c>
      <c r="B115">
        <v>27164</v>
      </c>
      <c r="C115">
        <v>6906</v>
      </c>
      <c r="D115">
        <v>11044</v>
      </c>
    </row>
    <row r="116" spans="1:4" x14ac:dyDescent="0.25">
      <c r="A116" t="s">
        <v>115</v>
      </c>
      <c r="B116">
        <v>13444</v>
      </c>
      <c r="C116">
        <v>3123</v>
      </c>
      <c r="D116">
        <v>5158</v>
      </c>
    </row>
    <row r="117" spans="1:4" x14ac:dyDescent="0.25">
      <c r="A117" t="s">
        <v>116</v>
      </c>
      <c r="B117">
        <v>2515</v>
      </c>
      <c r="C117">
        <v>505</v>
      </c>
      <c r="D117">
        <v>245</v>
      </c>
    </row>
  </sheetData>
  <mergeCells count="1">
    <mergeCell ref="F7:M14"/>
  </mergeCells>
  <hyperlinks>
    <hyperlink ref="F2" r:id="rId1" xr:uid="{6980D250-7F1B-4D4F-A49F-69640AC5E112}"/>
  </hyperlinks>
  <pageMargins left="0.7" right="0.7" top="0.75" bottom="0.75" header="0.3" footer="0.3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2783-9384-4885-B608-5955E12C9D2D}">
  <sheetPr codeName="Sheet9">
    <tabColor rgb="FFFF0000"/>
  </sheetPr>
  <dimension ref="A1:K106"/>
  <sheetViews>
    <sheetView workbookViewId="0">
      <selection sqref="A1:B108"/>
    </sheetView>
  </sheetViews>
  <sheetFormatPr defaultRowHeight="15" x14ac:dyDescent="0.25"/>
  <cols>
    <col min="1" max="1" width="19.7109375" bestFit="1" customWidth="1"/>
    <col min="2" max="2" width="11.42578125" bestFit="1" customWidth="1"/>
    <col min="4" max="4" width="8.5703125" bestFit="1" customWidth="1"/>
  </cols>
  <sheetData>
    <row r="1" spans="1:11" x14ac:dyDescent="0.25">
      <c r="A1" t="s">
        <v>120</v>
      </c>
      <c r="B1" t="s">
        <v>149</v>
      </c>
      <c r="D1" s="4" t="s">
        <v>269</v>
      </c>
    </row>
    <row r="2" spans="1:11" x14ac:dyDescent="0.25">
      <c r="A2" t="s">
        <v>3</v>
      </c>
      <c r="B2">
        <v>5993317</v>
      </c>
      <c r="D2" s="5" t="s">
        <v>270</v>
      </c>
    </row>
    <row r="3" spans="1:11" x14ac:dyDescent="0.25">
      <c r="A3" t="s">
        <v>128</v>
      </c>
      <c r="B3">
        <v>1931764</v>
      </c>
      <c r="D3" t="s">
        <v>271</v>
      </c>
    </row>
    <row r="4" spans="1:11" x14ac:dyDescent="0.25">
      <c r="A4" t="s">
        <v>68</v>
      </c>
      <c r="B4">
        <v>668486</v>
      </c>
      <c r="D4" t="s">
        <v>125</v>
      </c>
    </row>
    <row r="5" spans="1:11" x14ac:dyDescent="0.25">
      <c r="A5" t="s">
        <v>37</v>
      </c>
      <c r="B5">
        <v>106253</v>
      </c>
    </row>
    <row r="6" spans="1:11" x14ac:dyDescent="0.25">
      <c r="A6" t="s">
        <v>28</v>
      </c>
      <c r="B6">
        <v>14464</v>
      </c>
    </row>
    <row r="7" spans="1:11" x14ac:dyDescent="0.25">
      <c r="A7" t="s">
        <v>108</v>
      </c>
      <c r="B7">
        <v>44011</v>
      </c>
      <c r="D7" s="94" t="s">
        <v>272</v>
      </c>
      <c r="E7" s="94"/>
      <c r="F7" s="94"/>
      <c r="G7" s="94"/>
      <c r="H7" s="94"/>
      <c r="I7" s="94"/>
      <c r="J7" s="94"/>
      <c r="K7" s="94"/>
    </row>
    <row r="8" spans="1:11" x14ac:dyDescent="0.25">
      <c r="A8" t="s">
        <v>20</v>
      </c>
      <c r="B8">
        <v>28093</v>
      </c>
      <c r="D8" s="94"/>
      <c r="E8" s="94"/>
      <c r="F8" s="94"/>
      <c r="G8" s="94"/>
      <c r="H8" s="94"/>
      <c r="I8" s="94"/>
      <c r="J8" s="94"/>
      <c r="K8" s="94"/>
    </row>
    <row r="9" spans="1:11" x14ac:dyDescent="0.25">
      <c r="A9" t="s">
        <v>23</v>
      </c>
      <c r="B9">
        <v>52675</v>
      </c>
      <c r="D9" s="94"/>
      <c r="E9" s="94"/>
      <c r="F9" s="94"/>
      <c r="G9" s="94"/>
      <c r="H9" s="94"/>
      <c r="I9" s="94"/>
      <c r="J9" s="94"/>
      <c r="K9" s="94"/>
    </row>
    <row r="10" spans="1:11" x14ac:dyDescent="0.25">
      <c r="A10" t="s">
        <v>26</v>
      </c>
      <c r="B10">
        <v>40275</v>
      </c>
      <c r="D10" s="94"/>
      <c r="E10" s="94"/>
      <c r="F10" s="94"/>
      <c r="G10" s="94"/>
      <c r="H10" s="94"/>
      <c r="I10" s="94"/>
      <c r="J10" s="94"/>
      <c r="K10" s="94"/>
    </row>
    <row r="11" spans="1:11" x14ac:dyDescent="0.25">
      <c r="A11" t="s">
        <v>42</v>
      </c>
      <c r="B11">
        <v>75111</v>
      </c>
      <c r="D11" s="94"/>
      <c r="E11" s="94"/>
      <c r="F11" s="94"/>
      <c r="G11" s="94"/>
      <c r="H11" s="94"/>
      <c r="I11" s="94"/>
      <c r="J11" s="94"/>
      <c r="K11" s="94"/>
    </row>
    <row r="12" spans="1:11" x14ac:dyDescent="0.25">
      <c r="A12" t="s">
        <v>43</v>
      </c>
      <c r="B12">
        <v>71046</v>
      </c>
      <c r="D12" s="94"/>
      <c r="E12" s="94"/>
      <c r="F12" s="94"/>
      <c r="G12" s="94"/>
      <c r="H12" s="94"/>
      <c r="I12" s="94"/>
      <c r="J12" s="94"/>
      <c r="K12" s="94"/>
    </row>
    <row r="13" spans="1:11" x14ac:dyDescent="0.25">
      <c r="A13" t="s">
        <v>44</v>
      </c>
      <c r="B13">
        <v>24648</v>
      </c>
      <c r="D13" s="94"/>
      <c r="E13" s="94"/>
      <c r="F13" s="94"/>
      <c r="G13" s="94"/>
      <c r="H13" s="94"/>
      <c r="I13" s="94"/>
      <c r="J13" s="94"/>
      <c r="K13" s="94"/>
    </row>
    <row r="14" spans="1:11" x14ac:dyDescent="0.25">
      <c r="A14" t="s">
        <v>52</v>
      </c>
      <c r="B14">
        <v>30498</v>
      </c>
      <c r="D14" s="94"/>
      <c r="E14" s="94"/>
      <c r="F14" s="94"/>
      <c r="G14" s="94"/>
      <c r="H14" s="94"/>
      <c r="I14" s="94"/>
      <c r="J14" s="94"/>
      <c r="K14" s="94"/>
    </row>
    <row r="15" spans="1:11" x14ac:dyDescent="0.25">
      <c r="A15" t="s">
        <v>59</v>
      </c>
      <c r="B15">
        <v>53846</v>
      </c>
    </row>
    <row r="16" spans="1:11" x14ac:dyDescent="0.25">
      <c r="A16" t="s">
        <v>60</v>
      </c>
      <c r="B16">
        <v>58998</v>
      </c>
      <c r="D16" t="s">
        <v>273</v>
      </c>
    </row>
    <row r="17" spans="1:4" x14ac:dyDescent="0.25">
      <c r="A17" t="s">
        <v>63</v>
      </c>
      <c r="B17">
        <v>24270</v>
      </c>
      <c r="D17" t="s">
        <v>274</v>
      </c>
    </row>
    <row r="18" spans="1:4" x14ac:dyDescent="0.25">
      <c r="A18" t="s">
        <v>74</v>
      </c>
      <c r="B18">
        <v>58987</v>
      </c>
      <c r="D18" t="s">
        <v>525</v>
      </c>
    </row>
    <row r="19" spans="1:4" x14ac:dyDescent="0.25">
      <c r="A19" t="s">
        <v>93</v>
      </c>
      <c r="B19">
        <v>44671</v>
      </c>
    </row>
    <row r="20" spans="1:4" x14ac:dyDescent="0.25">
      <c r="A20" t="s">
        <v>109</v>
      </c>
      <c r="B20">
        <v>18217</v>
      </c>
    </row>
    <row r="21" spans="1:4" x14ac:dyDescent="0.25">
      <c r="A21" t="s">
        <v>21</v>
      </c>
      <c r="B21">
        <v>26118</v>
      </c>
    </row>
    <row r="22" spans="1:4" x14ac:dyDescent="0.25">
      <c r="A22" t="s">
        <v>29</v>
      </c>
      <c r="B22">
        <v>45521</v>
      </c>
    </row>
    <row r="23" spans="1:4" x14ac:dyDescent="0.25">
      <c r="A23" t="s">
        <v>35</v>
      </c>
      <c r="B23">
        <v>42145</v>
      </c>
    </row>
    <row r="24" spans="1:4" x14ac:dyDescent="0.25">
      <c r="A24" t="s">
        <v>39</v>
      </c>
      <c r="B24">
        <v>47032</v>
      </c>
    </row>
    <row r="25" spans="1:4" x14ac:dyDescent="0.25">
      <c r="A25" t="s">
        <v>40</v>
      </c>
      <c r="B25">
        <v>42501</v>
      </c>
    </row>
    <row r="26" spans="1:4" x14ac:dyDescent="0.25">
      <c r="A26" t="s">
        <v>46</v>
      </c>
      <c r="B26">
        <v>41909</v>
      </c>
    </row>
    <row r="27" spans="1:4" x14ac:dyDescent="0.25">
      <c r="A27" t="s">
        <v>48</v>
      </c>
      <c r="B27">
        <v>31612</v>
      </c>
    </row>
    <row r="28" spans="1:4" x14ac:dyDescent="0.25">
      <c r="A28" t="s">
        <v>51</v>
      </c>
      <c r="B28">
        <v>64051</v>
      </c>
    </row>
    <row r="29" spans="1:4" x14ac:dyDescent="0.25">
      <c r="A29" t="s">
        <v>54</v>
      </c>
      <c r="B29">
        <v>54688</v>
      </c>
    </row>
    <row r="30" spans="1:4" x14ac:dyDescent="0.25">
      <c r="A30" t="s">
        <v>61</v>
      </c>
      <c r="B30">
        <v>25108</v>
      </c>
    </row>
    <row r="31" spans="1:4" x14ac:dyDescent="0.25">
      <c r="A31" t="s">
        <v>92</v>
      </c>
      <c r="B31">
        <v>57362</v>
      </c>
    </row>
    <row r="32" spans="1:4" x14ac:dyDescent="0.25">
      <c r="A32" t="s">
        <v>25</v>
      </c>
      <c r="B32">
        <v>39077</v>
      </c>
    </row>
    <row r="33" spans="1:2" x14ac:dyDescent="0.25">
      <c r="A33" t="s">
        <v>123</v>
      </c>
      <c r="B33">
        <v>91</v>
      </c>
    </row>
    <row r="34" spans="1:2" x14ac:dyDescent="0.25">
      <c r="A34" t="s">
        <v>129</v>
      </c>
      <c r="B34">
        <v>854637</v>
      </c>
    </row>
    <row r="35" spans="1:2" x14ac:dyDescent="0.25">
      <c r="A35" t="s">
        <v>45</v>
      </c>
      <c r="B35">
        <v>53360</v>
      </c>
    </row>
    <row r="36" spans="1:2" x14ac:dyDescent="0.25">
      <c r="A36" t="s">
        <v>69</v>
      </c>
      <c r="B36">
        <v>63222</v>
      </c>
    </row>
    <row r="37" spans="1:2" x14ac:dyDescent="0.25">
      <c r="A37" t="s">
        <v>71</v>
      </c>
      <c r="B37">
        <v>29567</v>
      </c>
    </row>
    <row r="38" spans="1:2" x14ac:dyDescent="0.25">
      <c r="A38" t="s">
        <v>91</v>
      </c>
      <c r="B38">
        <v>91594</v>
      </c>
    </row>
    <row r="39" spans="1:2" x14ac:dyDescent="0.25">
      <c r="A39" t="s">
        <v>99</v>
      </c>
      <c r="B39">
        <v>24685</v>
      </c>
    </row>
    <row r="40" spans="1:2" x14ac:dyDescent="0.25">
      <c r="A40" t="s">
        <v>33</v>
      </c>
      <c r="B40">
        <v>37665</v>
      </c>
    </row>
    <row r="41" spans="1:2" x14ac:dyDescent="0.25">
      <c r="A41" t="s">
        <v>47</v>
      </c>
      <c r="B41">
        <v>59358</v>
      </c>
    </row>
    <row r="42" spans="1:2" x14ac:dyDescent="0.25">
      <c r="A42" t="s">
        <v>56</v>
      </c>
      <c r="B42">
        <v>74303</v>
      </c>
    </row>
    <row r="43" spans="1:2" x14ac:dyDescent="0.25">
      <c r="A43" t="s">
        <v>65</v>
      </c>
      <c r="B43">
        <v>48279</v>
      </c>
    </row>
    <row r="44" spans="1:2" x14ac:dyDescent="0.25">
      <c r="A44" t="s">
        <v>73</v>
      </c>
      <c r="B44">
        <v>39214</v>
      </c>
    </row>
    <row r="45" spans="1:2" x14ac:dyDescent="0.25">
      <c r="A45" t="s">
        <v>83</v>
      </c>
      <c r="B45">
        <v>84995</v>
      </c>
    </row>
    <row r="46" spans="1:2" x14ac:dyDescent="0.25">
      <c r="A46" t="s">
        <v>86</v>
      </c>
      <c r="B46">
        <v>32342</v>
      </c>
    </row>
    <row r="47" spans="1:2" x14ac:dyDescent="0.25">
      <c r="A47" t="s">
        <v>90</v>
      </c>
      <c r="B47">
        <v>36251</v>
      </c>
    </row>
    <row r="48" spans="1:2" x14ac:dyDescent="0.25">
      <c r="A48" t="s">
        <v>98</v>
      </c>
      <c r="B48">
        <v>80363</v>
      </c>
    </row>
    <row r="49" spans="1:2" x14ac:dyDescent="0.25">
      <c r="A49" t="s">
        <v>100</v>
      </c>
      <c r="B49">
        <v>30603</v>
      </c>
    </row>
    <row r="50" spans="1:2" x14ac:dyDescent="0.25">
      <c r="A50" t="s">
        <v>101</v>
      </c>
      <c r="B50">
        <v>23607</v>
      </c>
    </row>
    <row r="51" spans="1:2" x14ac:dyDescent="0.25">
      <c r="A51" t="s">
        <v>115</v>
      </c>
      <c r="B51">
        <v>45229</v>
      </c>
    </row>
    <row r="52" spans="1:2" x14ac:dyDescent="0.25">
      <c r="A52" t="s">
        <v>131</v>
      </c>
      <c r="B52">
        <v>1240531</v>
      </c>
    </row>
    <row r="53" spans="1:2" x14ac:dyDescent="0.25">
      <c r="A53" t="s">
        <v>22</v>
      </c>
      <c r="B53">
        <v>40488</v>
      </c>
    </row>
    <row r="54" spans="1:2" x14ac:dyDescent="0.25">
      <c r="A54" t="s">
        <v>41</v>
      </c>
      <c r="B54">
        <v>52303</v>
      </c>
    </row>
    <row r="55" spans="1:2" x14ac:dyDescent="0.25">
      <c r="A55" t="s">
        <v>66</v>
      </c>
      <c r="B55">
        <v>23914</v>
      </c>
    </row>
    <row r="56" spans="1:2" x14ac:dyDescent="0.25">
      <c r="A56" t="s">
        <v>70</v>
      </c>
      <c r="B56">
        <v>12025</v>
      </c>
    </row>
    <row r="57" spans="1:2" x14ac:dyDescent="0.25">
      <c r="A57" t="s">
        <v>77</v>
      </c>
      <c r="B57">
        <v>40344</v>
      </c>
    </row>
    <row r="58" spans="1:2" x14ac:dyDescent="0.25">
      <c r="A58" t="s">
        <v>80</v>
      </c>
      <c r="B58">
        <v>29378</v>
      </c>
    </row>
    <row r="59" spans="1:2" x14ac:dyDescent="0.25">
      <c r="A59" t="s">
        <v>82</v>
      </c>
      <c r="B59">
        <v>32353</v>
      </c>
    </row>
    <row r="60" spans="1:2" x14ac:dyDescent="0.25">
      <c r="A60" t="s">
        <v>85</v>
      </c>
      <c r="B60">
        <v>210883</v>
      </c>
    </row>
    <row r="61" spans="1:2" x14ac:dyDescent="0.25">
      <c r="A61" t="s">
        <v>103</v>
      </c>
      <c r="B61">
        <v>59913</v>
      </c>
    </row>
    <row r="62" spans="1:2" x14ac:dyDescent="0.25">
      <c r="A62" t="s">
        <v>116</v>
      </c>
      <c r="B62">
        <v>5915</v>
      </c>
    </row>
    <row r="63" spans="1:2" x14ac:dyDescent="0.25">
      <c r="A63" t="s">
        <v>24</v>
      </c>
      <c r="B63">
        <v>27146</v>
      </c>
    </row>
    <row r="64" spans="1:2" x14ac:dyDescent="0.25">
      <c r="A64" t="s">
        <v>30</v>
      </c>
      <c r="B64">
        <v>115195</v>
      </c>
    </row>
    <row r="65" spans="1:2" x14ac:dyDescent="0.25">
      <c r="A65" t="s">
        <v>31</v>
      </c>
      <c r="B65">
        <v>3289</v>
      </c>
    </row>
    <row r="66" spans="1:2" x14ac:dyDescent="0.25">
      <c r="A66" t="s">
        <v>36</v>
      </c>
      <c r="B66">
        <v>52518</v>
      </c>
    </row>
    <row r="67" spans="1:2" x14ac:dyDescent="0.25">
      <c r="A67" t="s">
        <v>1</v>
      </c>
      <c r="B67">
        <v>55346</v>
      </c>
    </row>
    <row r="68" spans="1:2" x14ac:dyDescent="0.25">
      <c r="A68" t="s">
        <v>67</v>
      </c>
      <c r="B68">
        <v>95798</v>
      </c>
    </row>
    <row r="69" spans="1:2" x14ac:dyDescent="0.25">
      <c r="A69" t="s">
        <v>105</v>
      </c>
      <c r="B69">
        <v>74173</v>
      </c>
    </row>
    <row r="70" spans="1:2" x14ac:dyDescent="0.25">
      <c r="A70" t="s">
        <v>107</v>
      </c>
      <c r="B70">
        <v>36432</v>
      </c>
    </row>
    <row r="71" spans="1:2" x14ac:dyDescent="0.25">
      <c r="A71" t="s">
        <v>110</v>
      </c>
      <c r="B71">
        <v>49450</v>
      </c>
    </row>
    <row r="72" spans="1:2" x14ac:dyDescent="0.25">
      <c r="A72" t="s">
        <v>111</v>
      </c>
      <c r="B72">
        <v>42729</v>
      </c>
    </row>
    <row r="73" spans="1:2" x14ac:dyDescent="0.25">
      <c r="A73" t="s">
        <v>112</v>
      </c>
      <c r="B73">
        <v>122350</v>
      </c>
    </row>
    <row r="74" spans="1:2" x14ac:dyDescent="0.25">
      <c r="A74" t="s">
        <v>117</v>
      </c>
      <c r="B74">
        <v>58589</v>
      </c>
    </row>
    <row r="75" spans="1:2" x14ac:dyDescent="0.25">
      <c r="A75" t="s">
        <v>132</v>
      </c>
      <c r="B75">
        <v>1373170</v>
      </c>
    </row>
    <row r="76" spans="1:2" x14ac:dyDescent="0.25">
      <c r="A76" t="s">
        <v>32</v>
      </c>
      <c r="B76">
        <v>49353</v>
      </c>
    </row>
    <row r="77" spans="1:2" x14ac:dyDescent="0.25">
      <c r="A77" t="s">
        <v>50</v>
      </c>
      <c r="B77">
        <v>48011</v>
      </c>
    </row>
    <row r="78" spans="1:2" x14ac:dyDescent="0.25">
      <c r="A78" t="s">
        <v>58</v>
      </c>
      <c r="B78">
        <v>97794</v>
      </c>
    </row>
    <row r="79" spans="1:2" x14ac:dyDescent="0.25">
      <c r="A79" t="s">
        <v>79</v>
      </c>
      <c r="B79">
        <v>36747</v>
      </c>
    </row>
    <row r="80" spans="1:2" x14ac:dyDescent="0.25">
      <c r="A80" t="s">
        <v>84</v>
      </c>
      <c r="B80">
        <v>24046</v>
      </c>
    </row>
    <row r="81" spans="1:2" x14ac:dyDescent="0.25">
      <c r="A81" t="s">
        <v>87</v>
      </c>
      <c r="B81">
        <v>100258</v>
      </c>
    </row>
    <row r="82" spans="1:2" x14ac:dyDescent="0.25">
      <c r="A82" t="s">
        <v>94</v>
      </c>
      <c r="B82">
        <v>3662</v>
      </c>
    </row>
    <row r="83" spans="1:2" x14ac:dyDescent="0.25">
      <c r="A83" t="s">
        <v>95</v>
      </c>
      <c r="B83">
        <v>101413</v>
      </c>
    </row>
    <row r="84" spans="1:2" x14ac:dyDescent="0.25">
      <c r="A84" t="s">
        <v>96</v>
      </c>
      <c r="B84">
        <v>65528</v>
      </c>
    </row>
    <row r="85" spans="1:2" x14ac:dyDescent="0.25">
      <c r="A85" t="s">
        <v>104</v>
      </c>
      <c r="B85">
        <v>44202</v>
      </c>
    </row>
    <row r="86" spans="1:2" x14ac:dyDescent="0.25">
      <c r="A86" t="s">
        <v>119</v>
      </c>
      <c r="B86">
        <v>373309</v>
      </c>
    </row>
    <row r="87" spans="1:2" x14ac:dyDescent="0.25">
      <c r="A87" t="s">
        <v>53</v>
      </c>
      <c r="B87">
        <v>89933</v>
      </c>
    </row>
    <row r="88" spans="1:2" x14ac:dyDescent="0.25">
      <c r="A88" t="s">
        <v>57</v>
      </c>
      <c r="B88">
        <v>59126</v>
      </c>
    </row>
    <row r="89" spans="1:2" x14ac:dyDescent="0.25">
      <c r="A89" t="s">
        <v>62</v>
      </c>
      <c r="B89">
        <v>43023</v>
      </c>
    </row>
    <row r="90" spans="1:2" x14ac:dyDescent="0.25">
      <c r="A90" t="s">
        <v>72</v>
      </c>
      <c r="B90">
        <v>18853</v>
      </c>
    </row>
    <row r="91" spans="1:2" x14ac:dyDescent="0.25">
      <c r="A91" t="s">
        <v>89</v>
      </c>
      <c r="B91">
        <v>55661</v>
      </c>
    </row>
    <row r="92" spans="1:2" x14ac:dyDescent="0.25">
      <c r="A92" t="s">
        <v>97</v>
      </c>
      <c r="B92">
        <v>44293</v>
      </c>
    </row>
    <row r="93" spans="1:2" x14ac:dyDescent="0.25">
      <c r="A93" t="s">
        <v>102</v>
      </c>
      <c r="B93">
        <v>20271</v>
      </c>
    </row>
    <row r="94" spans="1:2" x14ac:dyDescent="0.25">
      <c r="A94" t="s">
        <v>114</v>
      </c>
      <c r="B94">
        <v>97687</v>
      </c>
    </row>
    <row r="95" spans="1:2" x14ac:dyDescent="0.25">
      <c r="A95" t="s">
        <v>130</v>
      </c>
      <c r="B95">
        <v>593215</v>
      </c>
    </row>
    <row r="96" spans="1:2" x14ac:dyDescent="0.25">
      <c r="A96" t="s">
        <v>27</v>
      </c>
      <c r="B96">
        <v>36613</v>
      </c>
    </row>
    <row r="97" spans="1:2" x14ac:dyDescent="0.25">
      <c r="A97" t="s">
        <v>38</v>
      </c>
      <c r="B97">
        <v>57948</v>
      </c>
    </row>
    <row r="98" spans="1:2" x14ac:dyDescent="0.25">
      <c r="A98" t="s">
        <v>55</v>
      </c>
      <c r="B98">
        <v>63459</v>
      </c>
    </row>
    <row r="99" spans="1:2" x14ac:dyDescent="0.25">
      <c r="A99" t="s">
        <v>64</v>
      </c>
      <c r="B99">
        <v>38049</v>
      </c>
    </row>
    <row r="100" spans="1:2" x14ac:dyDescent="0.25">
      <c r="A100" t="s">
        <v>75</v>
      </c>
      <c r="B100">
        <v>1730</v>
      </c>
    </row>
    <row r="101" spans="1:2" x14ac:dyDescent="0.25">
      <c r="A101" t="s">
        <v>76</v>
      </c>
      <c r="B101">
        <v>41679</v>
      </c>
    </row>
    <row r="102" spans="1:2" x14ac:dyDescent="0.25">
      <c r="A102" t="s">
        <v>78</v>
      </c>
      <c r="B102">
        <v>19561</v>
      </c>
    </row>
    <row r="103" spans="1:2" x14ac:dyDescent="0.25">
      <c r="A103" t="s">
        <v>88</v>
      </c>
      <c r="B103">
        <v>30936</v>
      </c>
    </row>
    <row r="104" spans="1:2" x14ac:dyDescent="0.25">
      <c r="A104" t="s">
        <v>106</v>
      </c>
      <c r="B104">
        <v>42734</v>
      </c>
    </row>
    <row r="105" spans="1:2" x14ac:dyDescent="0.25">
      <c r="A105" t="s">
        <v>113</v>
      </c>
      <c r="B105">
        <v>35852</v>
      </c>
    </row>
    <row r="106" spans="1:2" x14ac:dyDescent="0.25">
      <c r="A106" t="s">
        <v>118</v>
      </c>
      <c r="B106">
        <v>224654</v>
      </c>
    </row>
  </sheetData>
  <mergeCells count="1">
    <mergeCell ref="D7:K14"/>
  </mergeCells>
  <hyperlinks>
    <hyperlink ref="D2" r:id="rId1" xr:uid="{8D879715-B1D0-401B-9360-A846EF599EAB}"/>
  </hyperlinks>
  <pageMargins left="0.7" right="0.7" top="0.75" bottom="0.75" header="0.3" footer="0.3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scriptIds xmlns="http://schemas.microsoft.com/office/extensibility/maker/v1.0" id="script-ids-node-id">
  <scriptId id="ms-officescript%3A%2F%2Fonedrive_business_itemlink%2F01QA4QAGV6PFSRSARIU5DZW7ZKKK3XDESY:ms-officescript%3A%2F%2Fonedrive_business_sharinglink%2Fu!aHR0cHM6Ly9ic2h1cy1teS5zaGFyZXBvaW50LmNvbS86dTovZy9wZXJzb25hbC90ZmFfYmxfZGsvRWI1NVpSa0NLS2RIbTM4cVVyZHhrbGdCcXVTdDVncE5qOUtYNkV6a1hXbW5UQQ"/>
</scriptIds>
</file>

<file path=customXml/itemProps1.xml><?xml version="1.0" encoding="utf-8"?>
<ds:datastoreItem xmlns:ds="http://schemas.openxmlformats.org/officeDocument/2006/customXml" ds:itemID="{F05B6728-A35A-4B78-A50A-4454E37A25D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24429D6-7F6F-46EB-85F1-C9AD42F84938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14</vt:i4>
      </vt:variant>
    </vt:vector>
  </HeadingPairs>
  <TitlesOfParts>
    <vt:vector size="23" baseType="lpstr">
      <vt:lpstr>Data til affaldsbrev</vt:lpstr>
      <vt:lpstr>Lister</vt:lpstr>
      <vt:lpstr>LBF Temastatistik</vt:lpstr>
      <vt:lpstr>Renovationstakster 2024</vt:lpstr>
      <vt:lpstr>AREALDK</vt:lpstr>
      <vt:lpstr>BOL201 Personer</vt:lpstr>
      <vt:lpstr>BOL101 Boliger Total</vt:lpstr>
      <vt:lpstr>BOL101 Boliger</vt:lpstr>
      <vt:lpstr>FOLK1AM Indbyggere</vt:lpstr>
      <vt:lpstr>AREALDKsource</vt:lpstr>
      <vt:lpstr>IngenGyldigAfdelingValgt</vt:lpstr>
      <vt:lpstr>OmegnsKommuner</vt:lpstr>
      <vt:lpstr>TekstA</vt:lpstr>
      <vt:lpstr>TekstTilBrev</vt:lpstr>
      <vt:lpstr>ValgtAfdeling</vt:lpstr>
      <vt:lpstr>ValgtBoligselskab</vt:lpstr>
      <vt:lpstr>ValgtKommune</vt:lpstr>
      <vt:lpstr>WordAntalBoligerIAfdeling</vt:lpstr>
      <vt:lpstr>WordBoligselskab</vt:lpstr>
      <vt:lpstr>WordHusstandEtage</vt:lpstr>
      <vt:lpstr>WordHusstandParcel</vt:lpstr>
      <vt:lpstr>WordKommunenavn</vt:lpstr>
      <vt:lpstr>WordValgtAfdeling</vt:lpstr>
    </vt:vector>
  </TitlesOfParts>
  <Manager/>
  <Company>Boligselskabernes 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Thorbjørn Færing Asmussen</dc:creator>
  <cp:keywords/>
  <dc:description/>
  <cp:lastModifiedBy>Anna Caroline Graae Munk</cp:lastModifiedBy>
  <cp:revision/>
  <dcterms:created xsi:type="dcterms:W3CDTF">2024-02-14T09:39:31Z</dcterms:created>
  <dcterms:modified xsi:type="dcterms:W3CDTF">2024-12-17T11:26:34Z</dcterms:modified>
  <cp:category/>
  <cp:contentStatus/>
</cp:coreProperties>
</file>